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220" windowHeight="9945"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<sst xmlns="http://schemas.openxmlformats.org/spreadsheetml/2006/main" count="287" uniqueCount="249">
  <si>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</si>
  <si>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</si>
  <si>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</si>
  <si>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</si>
  <si>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</si>
  <si>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</si>
  <si>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</si>
  <si>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</si>
  <si>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</si>
  <si>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</si>
  <si>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</si>
  <si>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</si>
  <si>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</si>
  <si>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</si>
  <si>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</si>
  <si>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</si>
  <si>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</si>
  <si>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Beam</t>
  </si>
  <si>
    <t>Draft</t>
  </si>
  <si>
    <t>P</t>
  </si>
  <si>
    <t>E</t>
  </si>
  <si>
    <t>FL</t>
  </si>
  <si>
    <t>J</t>
  </si>
  <si>
    <t>STL</t>
  </si>
  <si>
    <t>LP</t>
  </si>
  <si>
    <t>HHW</t>
  </si>
  <si>
    <t>MTW</t>
  </si>
  <si>
    <t>MHW</t>
  </si>
  <si>
    <t>SLU</t>
  </si>
  <si>
    <t>SLE</t>
  </si>
  <si>
    <t>SHW</t>
  </si>
  <si>
    <t>SPA</t>
  </si>
  <si>
    <t>Sym spi</t>
  </si>
  <si>
    <t>Asym spi</t>
  </si>
  <si>
    <t>Headsail</t>
  </si>
  <si>
    <t>Rig</t>
  </si>
  <si>
    <t>Hull</t>
  </si>
  <si>
    <t>MUW</t>
  </si>
  <si>
    <t>Owner</t>
  </si>
  <si>
    <t>Internal ballast</t>
  </si>
  <si>
    <t>Mizzen</t>
  </si>
  <si>
    <t>PY</t>
  </si>
  <si>
    <t>EY</t>
  </si>
  <si>
    <t>LLY</t>
  </si>
  <si>
    <t>LPY</t>
  </si>
  <si>
    <t>HHB</t>
  </si>
  <si>
    <t>Calc SPA</t>
  </si>
  <si>
    <t>Calc HSA</t>
  </si>
  <si>
    <t xml:space="preserve">If linear data input: </t>
  </si>
  <si>
    <t>HTW</t>
  </si>
  <si>
    <t>PAYMENT</t>
  </si>
  <si>
    <t>Otherwise please contact us to arrange payment, thank you. Tel 01590 677030  info@rorcrating.com</t>
  </si>
  <si>
    <r>
      <t xml:space="preserve">                </t>
    </r>
    <r>
      <rPr>
        <b/>
        <sz val="10"/>
        <rFont val="Arial"/>
        <family val="2"/>
      </rPr>
      <t>Email</t>
    </r>
  </si>
  <si>
    <t>or</t>
  </si>
  <si>
    <t>LOA1</t>
  </si>
  <si>
    <t>LOA2</t>
  </si>
  <si>
    <t>Fee per metre</t>
  </si>
  <si>
    <t>Fee</t>
  </si>
  <si>
    <t>Expedited</t>
  </si>
  <si>
    <t>Total</t>
  </si>
  <si>
    <t>FEE CALCULATION:</t>
  </si>
  <si>
    <t>LH up to 17.99m</t>
  </si>
  <si>
    <t>LH 18.00m and over</t>
  </si>
  <si>
    <t>LH</t>
  </si>
  <si>
    <t>Boat weight*</t>
  </si>
  <si>
    <t>Length: LH</t>
  </si>
  <si>
    <t>per metre</t>
  </si>
  <si>
    <t>inputs from form above</t>
  </si>
  <si>
    <t>DO NOT EDIT</t>
  </si>
  <si>
    <t>Expedited Fee</t>
  </si>
  <si>
    <t>Post</t>
  </si>
  <si>
    <t>Design</t>
  </si>
  <si>
    <t>Input data</t>
  </si>
  <si>
    <t>Amendment fee will calculate from above LH</t>
  </si>
  <si>
    <t>No. of spinnakers</t>
  </si>
  <si>
    <t>Telephone</t>
  </si>
  <si>
    <t>if changed</t>
  </si>
  <si>
    <t>SAIL DATA amendments for GBR Endorsed certificates.</t>
  </si>
  <si>
    <t>Sail data is only accepted from IHC lofts or RORC approved measurers.</t>
  </si>
  <si>
    <t>info@rorcrating.com</t>
  </si>
  <si>
    <t>Please ask them to send the data on an official input form to</t>
  </si>
  <si>
    <t>Must be completed</t>
  </si>
  <si>
    <t>Source of data</t>
  </si>
  <si>
    <t>2 decimals</t>
  </si>
  <si>
    <t>Spi pole, bowsprit etc.</t>
  </si>
  <si>
    <t>Please enter any other amendments, and refer to the sailmaker/measurer</t>
  </si>
  <si>
    <t>eg. "Boat weighed &amp; measured by xxx [measurer name]"</t>
  </si>
  <si>
    <t>calculated from complete input to 2 decimal places</t>
  </si>
  <si>
    <t>HSA complete data</t>
  </si>
  <si>
    <t>SPA (sym) complete data</t>
  </si>
  <si>
    <t>SPA (asym) complete data</t>
  </si>
  <si>
    <t>Do not change hidden cells below this point!</t>
  </si>
  <si>
    <t>A 1.5% credit card supplement will apply to credit card payments</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</si>
  <si>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</si>
  <si>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</si>
  <si>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</si>
  <si>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</si>
  <si>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</si>
  <si>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</si>
  <si>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</si>
  <si>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</si>
  <si>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</si>
  <si>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</si>
  <si>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</si>
  <si>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</si>
  <si>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</si>
  <si>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</si>
  <si>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</si>
  <si>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</si>
  <si>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</si>
  <si>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</si>
  <si>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</si>
  <si>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</si>
  <si>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</si>
  <si>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</si>
  <si>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</si>
  <si>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</si>
  <si>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</si>
  <si>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</si>
  <si>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</si>
  <si>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</si>
  <si>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</si>
  <si>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</si>
  <si>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</si>
  <si>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</si>
  <si>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</si>
  <si>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</si>
  <si>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</si>
  <si>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</si>
  <si>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</si>
  <si>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</si>
  <si>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</si>
  <si>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</si>
  <si>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</si>
  <si>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</si>
  <si>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</si>
  <si>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</si>
  <si>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</si>
  <si>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</si>
  <si>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</si>
  <si>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</si>
  <si>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</si>
  <si>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</si>
  <si>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single furling headsail + ISAF heavy weather jib</t>
  </si>
  <si>
    <t>headsail input</t>
  </si>
  <si>
    <t>Lifting keels</t>
  </si>
  <si>
    <t>FU</t>
  </si>
  <si>
    <t>Asymmetric</t>
  </si>
  <si>
    <t>Symmetric</t>
  </si>
  <si>
    <t>HUW</t>
  </si>
  <si>
    <t>If you are outside GBR please apply through your Rule Authority</t>
  </si>
  <si>
    <t>7.5% LP =</t>
  </si>
  <si>
    <r>
      <t>Foot Offset</t>
    </r>
    <r>
      <rPr>
        <b/>
        <sz val="10"/>
        <color indexed="10"/>
        <rFont val="Arial"/>
        <family val="2"/>
      </rPr>
      <t xml:space="preserve"> if &gt;7.5% LP</t>
    </r>
  </si>
  <si>
    <t>FootOffset</t>
  </si>
  <si>
    <t>If data is coming from a sail loft or other measurer, we still need this</t>
  </si>
  <si>
    <t>amendment form returned please with notes as follows:</t>
  </si>
  <si>
    <r>
      <t xml:space="preserve">Bulb weight </t>
    </r>
    <r>
      <rPr>
        <sz val="10"/>
        <rFont val="Arial"/>
        <family val="2"/>
      </rPr>
      <t>does not include the keel fin!</t>
    </r>
  </si>
  <si>
    <t>Note IRC rules 22.2.2 (standard furniture removal) and 21.2 (rig/sail features).</t>
  </si>
  <si>
    <t>Check data and make sure you have included everything!</t>
  </si>
  <si>
    <t>LH remeasured                      OR</t>
  </si>
  <si>
    <t>Tick as relevant:</t>
  </si>
  <si>
    <t>Bulb weight</t>
  </si>
  <si>
    <t>Sets of spreaders</t>
  </si>
  <si>
    <t>Sets of jumper struts</t>
  </si>
  <si>
    <t>Sets of running backstays</t>
  </si>
  <si>
    <t>Sets of checkstays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</si>
  <si>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</si>
  <si>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</si>
  <si>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</si>
  <si>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</si>
  <si>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</si>
  <si>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</si>
  <si>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</si>
  <si>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</si>
  <si>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</si>
  <si>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</si>
  <si>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ADDITIONAL DETAILS</t>
  </si>
  <si>
    <t>This form is not designed to be printed - save a tree!</t>
  </si>
  <si>
    <t>Standing rigging material</t>
  </si>
  <si>
    <t>composite (eg. Carbon, PBO)</t>
  </si>
  <si>
    <t>rod with composite forestay only</t>
  </si>
  <si>
    <t>rod only</t>
  </si>
  <si>
    <t>wire</t>
  </si>
  <si>
    <t>wire with rod forestay only</t>
  </si>
  <si>
    <t>wire with composite forestay only</t>
  </si>
  <si>
    <t>other (specify)</t>
  </si>
  <si>
    <r>
      <t xml:space="preserve">Is your current certificate </t>
    </r>
    <r>
      <rPr>
        <b/>
        <sz val="10"/>
        <color indexed="10"/>
        <rFont val="Arial"/>
        <family val="2"/>
      </rPr>
      <t>Endorsed?</t>
    </r>
    <r>
      <rPr>
        <sz val="10"/>
        <rFont val="Arial"/>
        <family val="2"/>
      </rPr>
      <t xml:space="preserve"> Data changes must be checked by an approved measurer. Please contact the Rating Office for advice. </t>
    </r>
  </si>
  <si>
    <t>New standing rigging</t>
  </si>
  <si>
    <t>If yes, check weight difference</t>
  </si>
  <si>
    <t>If yes, make sure bulb weight has been supplied</t>
  </si>
  <si>
    <t>*If Boat Weight has changed, please give the reasons for the weight change</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</si>
  <si>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</si>
  <si>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</si>
  <si>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</si>
  <si>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r>
      <t xml:space="preserve">GBR owners please pay using our online system MyIRC via www.rorcrating.com </t>
    </r>
    <r>
      <rPr>
        <b/>
        <u val="single"/>
        <sz val="10"/>
        <rFont val="Arial"/>
        <family val="2"/>
      </rPr>
      <t>(reduced fee)</t>
    </r>
  </si>
  <si>
    <t>ex VAT</t>
  </si>
  <si>
    <t>Rule Authorities: enter your local currency fees (per metre)  in the two boxes on the left</t>
  </si>
  <si>
    <t>sym spinnaker</t>
  </si>
  <si>
    <t>asym spinnnaker</t>
  </si>
  <si>
    <t xml:space="preserve">If you carry both symmetric and asymmetric spinnakers, </t>
  </si>
  <si>
    <t>Mainsail</t>
  </si>
  <si>
    <t>TOTAL</t>
  </si>
  <si>
    <t>New/modified keel fin</t>
  </si>
  <si>
    <t>New/modified bulb</t>
  </si>
  <si>
    <t>New/modified rudder</t>
  </si>
  <si>
    <t>New/modified mast</t>
  </si>
  <si>
    <t>Hull / keel / rudder changes: See the questions on left</t>
  </si>
  <si>
    <r>
      <rPr>
        <sz val="10"/>
        <rFont val="Arial"/>
        <family val="2"/>
      </rPr>
      <t>at</t>
    </r>
    <r>
      <rPr>
        <sz val="10"/>
        <color indexed="10"/>
        <rFont val="Arial"/>
        <family val="2"/>
      </rPr>
      <t xml:space="preserve"> </t>
    </r>
    <r>
      <rPr>
        <sz val="10"/>
        <color indexed="30"/>
        <rFont val="Arial"/>
        <family val="2"/>
      </rPr>
      <t>www.rorcrating.com/myirc</t>
    </r>
  </si>
  <si>
    <t>eg. "Mainsail &amp; headsail data will be sent from xx Sail loft"</t>
  </si>
  <si>
    <t>Hull-interior-appendage-rig. Tick box ONLY if YES. Leave blank if No</t>
  </si>
  <si>
    <t>See payment notes at end of form.</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</si>
  <si>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</si>
  <si>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</si>
  <si>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</si>
  <si>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</si>
  <si>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</si>
  <si>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</si>
  <si>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</si>
  <si>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</si>
  <si>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</si>
  <si>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</si>
  <si>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</si>
  <si>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</si>
  <si>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</si>
  <si>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RV</t>
  </si>
  <si>
    <t>Spinlock IRC Revalidation</t>
  </si>
  <si>
    <t>Previous boat name if applic</t>
  </si>
  <si>
    <t>Previous sail no if applic</t>
  </si>
  <si>
    <t>Boat name</t>
  </si>
  <si>
    <t>Address</t>
  </si>
  <si>
    <t>Have any changes been made since the last certificate?</t>
  </si>
  <si>
    <t>changes NO</t>
  </si>
  <si>
    <t>changes YES</t>
  </si>
  <si>
    <t>Enter LH in cell D39</t>
  </si>
  <si>
    <t>Year of last cert</t>
  </si>
  <si>
    <t>Date submitted</t>
  </si>
  <si>
    <r>
      <t xml:space="preserve">NOTE: If linear data </t>
    </r>
    <r>
      <rPr>
        <i/>
        <u val="single"/>
        <sz val="10"/>
        <rFont val="Arial"/>
        <family val="2"/>
      </rPr>
      <t>and</t>
    </r>
    <r>
      <rPr>
        <i/>
        <sz val="10"/>
        <rFont val="Arial"/>
        <family val="2"/>
      </rPr>
      <t xml:space="preserve"> SPA are input, and calculated SPA varies from input SPA, calculated SPA will be used.</t>
    </r>
  </si>
  <si>
    <t>RORC membership number (current)</t>
  </si>
  <si>
    <t>if applicable</t>
  </si>
  <si>
    <t>v.151023</t>
  </si>
  <si>
    <r>
      <t xml:space="preserve">GBR owners save </t>
    </r>
    <r>
      <rPr>
        <sz val="10"/>
        <color indexed="10"/>
        <rFont val="Arial"/>
        <family val="2"/>
      </rPr>
      <t>14%</t>
    </r>
    <r>
      <rPr>
        <sz val="10"/>
        <rFont val="Arial"/>
        <family val="2"/>
      </rPr>
      <t xml:space="preserve"> - pay online</t>
    </r>
  </si>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</sst>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84">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9"/>
      <color indexed="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i/>
      <sz val="10"/>
      <color indexed="10"/>
      <name val="Arial"/>
      <family val="2"/>
    </font>
    <font>
      <sz val="9"/>
      <color indexed="10"/>
      <name val="Arial"/>
      <family val="2"/>
    </font>
    <font>
      <sz val="9"/>
      <color indexed="22"/>
      <name val="Arial"/>
      <family val="2"/>
    </font>
    <font>
      <b/>
      <sz val="11"/>
      <name val="Arial"/>
      <family val="2"/>
    </font>
    <font>
      <sz val="11"/>
      <name val="Arial"/>
      <family val="2"/>
    </font>
    <font>
      <b/>
      <i/>
      <sz val="10"/>
      <color indexed="10"/>
      <name val="Arial"/>
      <family val="2"/>
    </font>
    <font>
      <b/>
      <sz val="10"/>
      <color indexed="17"/>
      <name val="Arial"/>
      <family val="2"/>
    </font>
    <font>
      <b/>
      <sz val="11"/>
      <color indexed="10"/>
      <name val="Arial"/>
      <family val="2"/>
    </font>
    <font>
      <b/>
      <sz val="14"/>
      <name val="Arial"/>
      <family val="2"/>
    </font>
    <font>
      <u val="single"/>
      <sz val="10"/>
      <color indexed="30"/>
      <name val="Arial"/>
      <family val="2"/>
    </font>
    <font>
      <b/>
      <u val="single"/>
      <sz val="10"/>
      <name val="Arial"/>
      <family val="2"/>
    </font>
    <font>
      <sz val="10"/>
      <color indexed="30"/>
      <name val="Arial"/>
      <family val="2"/>
    </font>
    <font>
      <i/>
      <u val="single"/>
      <sz val="10"/>
      <name val="Arial"/>
      <family val="2"/>
    </font>
    <font>
      <b/>
      <sz val="10"/>
      <color indexed="3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30"/>
      <name val="Arial"/>
      <family val="2"/>
    </font>
    <font>
      <b/>
      <sz val="24"/>
      <color indexed="13"/>
      <name val="Arial"/>
      <family val="2"/>
    </font>
    <font>
      <b/>
      <sz val="48"/>
      <color indexed="13"/>
      <name val="Arial"/>
      <family val="2"/>
    </font>
    <font>
      <b/>
      <sz val="20"/>
      <color indexed="1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Arial"/>
      <family val="2"/>
    </font>
    <font>
      <sz val="10"/>
      <color rgb="FFFF0000"/>
      <name val="Arial"/>
      <family val="2"/>
    </font>
    <font>
      <b/>
      <sz val="24"/>
      <color rgb="FFFFFF00"/>
      <name val="Arial"/>
      <family val="2"/>
    </font>
    <font>
      <b/>
      <sz val="48"/>
      <color rgb="FFFFFF00"/>
      <name val="Arial"/>
      <family val="2"/>
    </font>
    <font>
      <b/>
      <sz val="20"/>
      <color rgb="FFFFFF00"/>
      <name val="Arial"/>
      <family val="2"/>
    </font>
    <font>
      <sz val="10"/>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0070C0"/>
        <bgColor indexed="64"/>
      </patternFill>
    </fill>
    <fill>
      <patternFill patternType="solid">
        <fgColor rgb="FFFFFF99"/>
        <bgColor indexed="64"/>
      </patternFill>
    </fill>
    <fill>
      <patternFill patternType="solid">
        <fgColor indexed="4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medium"/>
      <top>
        <color indexed="63"/>
      </top>
      <bottom>
        <color indexed="63"/>
      </bottom>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thin">
        <color indexed="23"/>
      </right>
      <top style="thin"/>
      <bottom style="thin">
        <color indexed="2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20">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5" xfId="0" applyFont="1" applyBorder="1" applyAlignment="1" applyProtection="1">
      <alignment horizontal="right"/>
      <protection/>
    </xf>
    <xf numFmtId="0" fontId="9" fillId="0" borderId="15" xfId="0" applyFont="1" applyBorder="1" applyAlignment="1" applyProtection="1">
      <alignment horizontal="left"/>
      <protection/>
    </xf>
    <xf numFmtId="0" fontId="9" fillId="0" borderId="16" xfId="0" applyFont="1" applyBorder="1" applyAlignment="1" applyProtection="1">
      <alignment horizontal="center"/>
      <protection/>
    </xf>
    <xf numFmtId="0" fontId="0" fillId="0" borderId="15" xfId="0" applyFill="1" applyBorder="1" applyAlignment="1" applyProtection="1">
      <alignment/>
      <protection/>
    </xf>
    <xf numFmtId="0" fontId="1" fillId="0" borderId="14" xfId="0" applyFont="1" applyBorder="1" applyAlignment="1" applyProtection="1">
      <alignment horizontal="right"/>
      <protection/>
    </xf>
    <xf numFmtId="0" fontId="1" fillId="0" borderId="17" xfId="0" applyFon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7" xfId="0" applyNumberFormat="1" applyFont="1" applyBorder="1" applyAlignment="1" applyProtection="1">
      <alignment/>
      <protection/>
    </xf>
    <xf numFmtId="2" fontId="18" fillId="0" borderId="16" xfId="0" applyNumberFormat="1" applyFont="1" applyBorder="1" applyAlignment="1" applyProtection="1">
      <alignment horizontal="center"/>
      <protection/>
    </xf>
    <xf numFmtId="173" fontId="5" fillId="0" borderId="13" xfId="0" applyNumberFormat="1" applyFont="1" applyBorder="1" applyAlignment="1" applyProtection="1">
      <alignment horizontal="right"/>
      <protection/>
    </xf>
    <xf numFmtId="0" fontId="0" fillId="0" borderId="17"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0" fillId="0" borderId="19" xfId="0" applyFont="1" applyBorder="1" applyAlignment="1" applyProtection="1">
      <alignment horizontal="left"/>
      <protection/>
    </xf>
    <xf numFmtId="0" fontId="6" fillId="0" borderId="0" xfId="0" applyFont="1" applyFill="1" applyBorder="1" applyAlignment="1" applyProtection="1">
      <alignment horizontal="left"/>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17" xfId="0" applyFont="1" applyFill="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9" fillId="0" borderId="20" xfId="0" applyFont="1" applyBorder="1" applyAlignment="1" applyProtection="1">
      <alignment horizontal="center"/>
      <protection/>
    </xf>
    <xf numFmtId="0" fontId="9" fillId="0" borderId="20" xfId="0" applyFont="1" applyBorder="1" applyAlignment="1" applyProtection="1">
      <alignment horizontal="left"/>
      <protection/>
    </xf>
    <xf numFmtId="0" fontId="9" fillId="0" borderId="11"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1" fillId="0" borderId="20" xfId="0" applyFont="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8" fillId="0" borderId="12" xfId="0" applyFont="1" applyFill="1" applyBorder="1" applyAlignment="1" applyProtection="1">
      <alignmen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8"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9" fillId="0" borderId="0" xfId="0" applyFont="1" applyFill="1" applyBorder="1" applyAlignment="1" applyProtection="1">
      <alignment horizontal="center" vertical="center"/>
      <protection/>
    </xf>
    <xf numFmtId="0" fontId="1" fillId="0" borderId="18" xfId="0" applyFont="1" applyFill="1" applyBorder="1" applyAlignment="1" applyProtection="1">
      <alignment/>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1" fillId="0" borderId="16" xfId="0" applyFont="1" applyFill="1" applyBorder="1" applyAlignment="1" applyProtection="1">
      <alignment/>
      <protection/>
    </xf>
    <xf numFmtId="0" fontId="22" fillId="0" borderId="0" xfId="0" applyFont="1" applyFill="1" applyAlignment="1" applyProtection="1">
      <alignment horizontal="right"/>
      <protection/>
    </xf>
    <xf numFmtId="0" fontId="22" fillId="0" borderId="0" xfId="0" applyFont="1" applyFill="1" applyAlignment="1" applyProtection="1">
      <alignment/>
      <protection/>
    </xf>
    <xf numFmtId="0" fontId="22" fillId="0" borderId="0" xfId="0" applyFont="1" applyFill="1" applyAlignment="1" applyProtection="1">
      <alignment horizontal="center"/>
      <protection/>
    </xf>
    <xf numFmtId="2" fontId="22"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0" fontId="0" fillId="0" borderId="20" xfId="0" applyBorder="1" applyAlignment="1" applyProtection="1">
      <alignment/>
      <protection/>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8"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8"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0" fontId="26" fillId="0" borderId="0" xfId="0" applyFont="1" applyFill="1" applyBorder="1" applyAlignment="1" applyProtection="1">
      <alignment vertical="top"/>
      <protection/>
    </xf>
    <xf numFmtId="2" fontId="26" fillId="0" borderId="0" xfId="0" applyNumberFormat="1" applyFont="1" applyFill="1" applyBorder="1" applyAlignment="1" applyProtection="1">
      <alignment horizontal="left" vertical="top" wrapText="1"/>
      <protection/>
    </xf>
    <xf numFmtId="49" fontId="25" fillId="0" borderId="0" xfId="0" applyNumberFormat="1" applyFont="1" applyFill="1" applyBorder="1" applyAlignment="1">
      <alignment horizontal="center" vertical="center"/>
    </xf>
    <xf numFmtId="0" fontId="20"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20"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4" fillId="0" borderId="0" xfId="0" applyFont="1" applyFill="1" applyBorder="1" applyAlignment="1" applyProtection="1">
      <alignment vertical="center"/>
      <protection/>
    </xf>
    <xf numFmtId="0" fontId="31" fillId="33" borderId="16"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0" fontId="3" fillId="0" borderId="17" xfId="0" applyFont="1" applyBorder="1" applyAlignment="1" applyProtection="1">
      <alignment horizontal="center"/>
      <protection/>
    </xf>
    <xf numFmtId="0" fontId="32"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20" xfId="0" applyFont="1" applyBorder="1" applyAlignment="1" applyProtection="1">
      <alignment horizontal="center"/>
      <protection/>
    </xf>
    <xf numFmtId="0" fontId="28" fillId="0" borderId="21"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33" fillId="33" borderId="16" xfId="0" applyFont="1" applyFill="1" applyBorder="1" applyAlignment="1" applyProtection="1">
      <alignment/>
      <protection/>
    </xf>
    <xf numFmtId="0" fontId="1" fillId="0" borderId="0" xfId="0" applyFont="1" applyFill="1" applyBorder="1" applyAlignment="1" applyProtection="1">
      <alignment horizontal="left" vertical="center"/>
      <protection/>
    </xf>
    <xf numFmtId="0" fontId="0" fillId="0" borderId="0" xfId="0" applyFont="1" applyAlignment="1" applyProtection="1">
      <alignment/>
      <protection locked="0"/>
    </xf>
    <xf numFmtId="0" fontId="0" fillId="0" borderId="22" xfId="0" applyFont="1" applyBorder="1" applyAlignment="1" applyProtection="1">
      <alignment/>
      <protection/>
    </xf>
    <xf numFmtId="0" fontId="0" fillId="0" borderId="11" xfId="0" applyFill="1" applyBorder="1" applyAlignment="1" applyProtection="1">
      <alignment/>
      <protection/>
    </xf>
    <xf numFmtId="0" fontId="20" fillId="0" borderId="12" xfId="0" applyFont="1" applyFill="1" applyBorder="1" applyAlignment="1" applyProtection="1">
      <alignment horizontal="left"/>
      <protection/>
    </xf>
    <xf numFmtId="0" fontId="1" fillId="0" borderId="23" xfId="0" applyFont="1" applyBorder="1" applyAlignment="1" applyProtection="1">
      <alignment/>
      <protection/>
    </xf>
    <xf numFmtId="0" fontId="1" fillId="0" borderId="24" xfId="0" applyFont="1" applyBorder="1" applyAlignment="1" applyProtection="1">
      <alignment/>
      <protection/>
    </xf>
    <xf numFmtId="0" fontId="8" fillId="0" borderId="23" xfId="0" applyFont="1" applyBorder="1" applyAlignment="1" applyProtection="1">
      <alignment horizontal="left"/>
      <protection/>
    </xf>
    <xf numFmtId="0" fontId="8" fillId="0" borderId="20" xfId="0" applyFont="1" applyBorder="1" applyAlignment="1" applyProtection="1">
      <alignment horizontal="left"/>
      <protection/>
    </xf>
    <xf numFmtId="0" fontId="8" fillId="0" borderId="24" xfId="0" applyFont="1" applyBorder="1" applyAlignment="1" applyProtection="1">
      <alignment horizontal="left"/>
      <protection/>
    </xf>
    <xf numFmtId="0" fontId="0" fillId="0" borderId="25" xfId="0" applyFont="1" applyFill="1" applyBorder="1" applyAlignment="1" applyProtection="1">
      <alignment/>
      <protection/>
    </xf>
    <xf numFmtId="0" fontId="0" fillId="0" borderId="26" xfId="0" applyBorder="1" applyAlignment="1">
      <alignment/>
    </xf>
    <xf numFmtId="0" fontId="29" fillId="33" borderId="16" xfId="0" applyFont="1" applyFill="1" applyBorder="1" applyAlignment="1" applyProtection="1">
      <alignment horizontal="center"/>
      <protection/>
    </xf>
    <xf numFmtId="2" fontId="0" fillId="33" borderId="24" xfId="0" applyNumberFormat="1" applyFill="1" applyBorder="1" applyAlignment="1" applyProtection="1">
      <alignment horizontal="center"/>
      <protection locked="0"/>
    </xf>
    <xf numFmtId="1" fontId="0" fillId="33" borderId="24" xfId="0" applyNumberFormat="1" applyFill="1" applyBorder="1" applyAlignment="1" applyProtection="1">
      <alignment horizontal="center"/>
      <protection locked="0"/>
    </xf>
    <xf numFmtId="1" fontId="0" fillId="33" borderId="16" xfId="0" applyNumberFormat="1" applyFill="1" applyBorder="1" applyAlignment="1" applyProtection="1">
      <alignment horizontal="center"/>
      <protection locked="0"/>
    </xf>
    <xf numFmtId="2" fontId="0" fillId="33" borderId="16" xfId="0" applyNumberForma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49" fontId="0" fillId="0" borderId="0" xfId="0" applyNumberFormat="1" applyFont="1" applyFill="1" applyBorder="1" applyAlignment="1" applyProtection="1">
      <alignment/>
      <protection/>
    </xf>
    <xf numFmtId="2" fontId="1" fillId="0" borderId="16" xfId="0" applyNumberFormat="1" applyFont="1" applyFill="1" applyBorder="1" applyAlignment="1" applyProtection="1">
      <alignment horizontal="center"/>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33" borderId="10" xfId="0" applyFont="1" applyFill="1" applyBorder="1" applyAlignment="1" applyProtection="1">
      <alignment/>
      <protection/>
    </xf>
    <xf numFmtId="49" fontId="1" fillId="33" borderId="11" xfId="0" applyNumberFormat="1" applyFont="1" applyFill="1" applyBorder="1" applyAlignment="1" applyProtection="1">
      <alignment horizontal="center"/>
      <protection locked="0"/>
    </xf>
    <xf numFmtId="0" fontId="0" fillId="33" borderId="14" xfId="0" applyFont="1" applyFill="1" applyBorder="1" applyAlignment="1" applyProtection="1">
      <alignment vertical="top" wrapText="1"/>
      <protection/>
    </xf>
    <xf numFmtId="49" fontId="1" fillId="33" borderId="15" xfId="0" applyNumberFormat="1" applyFont="1" applyFill="1" applyBorder="1" applyAlignment="1" applyProtection="1">
      <alignment horizontal="center" vertical="top" wrapText="1"/>
      <protection locked="0"/>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 fillId="0" borderId="0" xfId="0" applyFont="1" applyFill="1" applyBorder="1" applyAlignment="1" applyProtection="1">
      <alignment horizontal="right"/>
      <protection/>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2" xfId="0" applyFont="1" applyFill="1" applyBorder="1" applyAlignment="1" applyProtection="1">
      <alignment/>
      <protection/>
    </xf>
    <xf numFmtId="2" fontId="5" fillId="33" borderId="16" xfId="0" applyNumberFormat="1" applyFont="1" applyFill="1" applyBorder="1" applyAlignment="1" applyProtection="1">
      <alignment horizontal="center"/>
      <protection locked="0"/>
    </xf>
    <xf numFmtId="1" fontId="0" fillId="33" borderId="27" xfId="0" applyNumberFormat="1" applyFill="1" applyBorder="1" applyAlignment="1" applyProtection="1">
      <alignment horizontal="center"/>
      <protection locked="0"/>
    </xf>
    <xf numFmtId="0" fontId="0" fillId="0" borderId="13" xfId="0" applyFill="1" applyBorder="1" applyAlignment="1" applyProtection="1">
      <alignment horizontal="left"/>
      <protection/>
    </xf>
    <xf numFmtId="0" fontId="0" fillId="33" borderId="23" xfId="0" applyFont="1" applyFill="1" applyBorder="1" applyAlignment="1" applyProtection="1">
      <alignment horizontal="left"/>
      <protection locked="0"/>
    </xf>
    <xf numFmtId="0" fontId="0" fillId="0" borderId="0" xfId="0" applyFont="1" applyAlignment="1" applyProtection="1">
      <alignment horizontal="center"/>
      <protection/>
    </xf>
    <xf numFmtId="2" fontId="0" fillId="32" borderId="24" xfId="0" applyNumberFormat="1" applyFill="1" applyBorder="1" applyAlignment="1" applyProtection="1">
      <alignment horizontal="center"/>
      <protection locked="0"/>
    </xf>
    <xf numFmtId="0" fontId="0" fillId="4" borderId="16" xfId="0" applyFill="1" applyBorder="1" applyAlignment="1" applyProtection="1">
      <alignment horizontal="left"/>
      <protection locked="0"/>
    </xf>
    <xf numFmtId="0" fontId="0" fillId="4" borderId="16" xfId="0" applyFont="1" applyFill="1" applyBorder="1" applyAlignment="1" applyProtection="1">
      <alignment horizontal="left"/>
      <protection locked="0"/>
    </xf>
    <xf numFmtId="0" fontId="0" fillId="4" borderId="27" xfId="0" applyFont="1" applyFill="1" applyBorder="1" applyAlignment="1" applyProtection="1">
      <alignment horizontal="left"/>
      <protection locked="0"/>
    </xf>
    <xf numFmtId="2" fontId="5" fillId="4" borderId="16" xfId="0" applyNumberFormat="1" applyFont="1" applyFill="1" applyBorder="1" applyAlignment="1" applyProtection="1">
      <alignment horizontal="left"/>
      <protection locked="0"/>
    </xf>
    <xf numFmtId="0" fontId="0" fillId="34" borderId="12" xfId="0" applyFill="1" applyBorder="1" applyAlignment="1">
      <alignment vertical="center"/>
    </xf>
    <xf numFmtId="0" fontId="0" fillId="34" borderId="0" xfId="0" applyFill="1" applyBorder="1" applyAlignment="1">
      <alignment vertical="center"/>
    </xf>
    <xf numFmtId="0" fontId="0" fillId="34" borderId="0" xfId="0" applyFill="1" applyAlignment="1" applyProtection="1">
      <alignment/>
      <protection/>
    </xf>
    <xf numFmtId="0" fontId="0" fillId="34" borderId="0" xfId="0" applyFill="1" applyAlignment="1" applyProtection="1">
      <alignment/>
      <protection/>
    </xf>
    <xf numFmtId="0" fontId="0" fillId="0" borderId="0" xfId="0" applyFont="1" applyBorder="1" applyAlignment="1" applyProtection="1">
      <alignment horizontal="center"/>
      <protection/>
    </xf>
    <xf numFmtId="0" fontId="78" fillId="0" borderId="0" xfId="0" applyFont="1" applyBorder="1" applyAlignment="1" applyProtection="1">
      <alignment horizontal="left"/>
      <protection/>
    </xf>
    <xf numFmtId="0" fontId="16" fillId="0" borderId="0" xfId="0" applyFont="1" applyFill="1" applyBorder="1" applyAlignment="1" applyProtection="1">
      <alignment horizontal="center" vertical="center"/>
      <protection/>
    </xf>
    <xf numFmtId="0" fontId="1" fillId="0" borderId="16" xfId="0" applyFont="1" applyFill="1" applyBorder="1" applyAlignment="1" applyProtection="1">
      <alignment horizontal="right"/>
      <protection locked="0"/>
    </xf>
    <xf numFmtId="0" fontId="79" fillId="0" borderId="0" xfId="0" applyFont="1" applyAlignment="1" applyProtection="1">
      <alignment/>
      <protection/>
    </xf>
    <xf numFmtId="0" fontId="0" fillId="32" borderId="16" xfId="0" applyFont="1" applyFill="1" applyBorder="1" applyAlignment="1" applyProtection="1">
      <alignment horizontal="center"/>
      <protection locked="0"/>
    </xf>
    <xf numFmtId="0" fontId="1" fillId="0" borderId="16" xfId="0" applyFont="1" applyBorder="1" applyAlignment="1" applyProtection="1">
      <alignment horizontal="left"/>
      <protection/>
    </xf>
    <xf numFmtId="0" fontId="0" fillId="0" borderId="0" xfId="0" applyAlignment="1" applyProtection="1">
      <alignment horizontal="left" vertical="top" wrapText="1"/>
      <protection/>
    </xf>
    <xf numFmtId="0" fontId="79" fillId="0" borderId="0" xfId="0" applyFont="1" applyAlignment="1" applyProtection="1">
      <alignment horizontal="left" vertical="top" wrapText="1"/>
      <protection/>
    </xf>
    <xf numFmtId="0" fontId="8" fillId="0" borderId="12" xfId="0" applyFont="1" applyFill="1" applyBorder="1" applyAlignment="1" applyProtection="1">
      <alignment vertical="top" wrapText="1"/>
      <protection/>
    </xf>
    <xf numFmtId="0" fontId="0" fillId="0" borderId="12" xfId="0" applyFont="1" applyBorder="1" applyAlignment="1" applyProtection="1">
      <alignment horizontal="center"/>
      <protection/>
    </xf>
    <xf numFmtId="0" fontId="0" fillId="0" borderId="13" xfId="0" applyFont="1" applyBorder="1" applyAlignment="1" applyProtection="1">
      <alignment horizontal="center"/>
      <protection/>
    </xf>
    <xf numFmtId="0" fontId="0" fillId="35" borderId="16" xfId="0" applyFill="1" applyBorder="1" applyAlignment="1" applyProtection="1">
      <alignment/>
      <protection locked="0"/>
    </xf>
    <xf numFmtId="0" fontId="0" fillId="0" borderId="11" xfId="0" applyFont="1" applyBorder="1" applyAlignment="1" applyProtection="1">
      <alignment/>
      <protection/>
    </xf>
    <xf numFmtId="49" fontId="0" fillId="0" borderId="0" xfId="0" applyNumberFormat="1" applyFill="1" applyBorder="1" applyAlignment="1" applyProtection="1">
      <alignment/>
      <protection locked="0"/>
    </xf>
    <xf numFmtId="0" fontId="1" fillId="0" borderId="0" xfId="0" applyFont="1" applyFill="1" applyBorder="1" applyAlignment="1" applyProtection="1">
      <alignment shrinkToFit="1"/>
      <protection/>
    </xf>
    <xf numFmtId="0" fontId="27" fillId="0" borderId="0" xfId="0" applyFont="1" applyBorder="1" applyAlignment="1">
      <alignment vertical="center" wrapText="1"/>
    </xf>
    <xf numFmtId="49" fontId="0" fillId="33" borderId="23" xfId="0" applyNumberFormat="1" applyFont="1" applyFill="1" applyBorder="1" applyAlignment="1" applyProtection="1">
      <alignment horizontal="left"/>
      <protection locked="0"/>
    </xf>
    <xf numFmtId="49" fontId="0" fillId="33" borderId="20" xfId="0" applyNumberFormat="1" applyFont="1" applyFill="1" applyBorder="1" applyAlignment="1" applyProtection="1">
      <alignment horizontal="left"/>
      <protection locked="0"/>
    </xf>
    <xf numFmtId="49" fontId="0" fillId="33" borderId="24" xfId="0" applyNumberFormat="1" applyFont="1" applyFill="1" applyBorder="1" applyAlignment="1" applyProtection="1">
      <alignment horizontal="left"/>
      <protection locked="0"/>
    </xf>
    <xf numFmtId="0" fontId="29" fillId="33" borderId="28" xfId="0" applyFont="1" applyFill="1" applyBorder="1" applyAlignment="1" applyProtection="1">
      <alignment/>
      <protection/>
    </xf>
    <xf numFmtId="0" fontId="29" fillId="33" borderId="29" xfId="0" applyFont="1" applyFill="1" applyBorder="1" applyAlignment="1" applyProtection="1">
      <alignment/>
      <protection/>
    </xf>
    <xf numFmtId="0" fontId="29" fillId="33" borderId="30" xfId="0" applyFont="1" applyFill="1" applyBorder="1" applyAlignment="1" applyProtection="1">
      <alignment/>
      <protection/>
    </xf>
    <xf numFmtId="0" fontId="16" fillId="0" borderId="23"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protection/>
    </xf>
    <xf numFmtId="0" fontId="0" fillId="0" borderId="1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20" fillId="0" borderId="12"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0" fillId="0" borderId="12" xfId="0" applyFont="1" applyBorder="1" applyAlignment="1" applyProtection="1">
      <alignment horizontal="center"/>
      <protection/>
    </xf>
    <xf numFmtId="0" fontId="0" fillId="0" borderId="0" xfId="0" applyFont="1" applyAlignment="1" applyProtection="1">
      <alignment horizontal="center"/>
      <protection/>
    </xf>
    <xf numFmtId="0" fontId="0" fillId="0" borderId="13" xfId="0" applyFont="1" applyBorder="1" applyAlignment="1" applyProtection="1">
      <alignment horizont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1" fillId="0" borderId="12" xfId="0" applyFont="1" applyBorder="1" applyAlignment="1" applyProtection="1">
      <alignment horizontal="left"/>
      <protection/>
    </xf>
    <xf numFmtId="0" fontId="1" fillId="0" borderId="0" xfId="0" applyFont="1" applyAlignment="1" applyProtection="1">
      <alignment horizontal="left"/>
      <protection/>
    </xf>
    <xf numFmtId="0" fontId="1" fillId="0" borderId="13" xfId="0" applyFont="1" applyBorder="1" applyAlignment="1" applyProtection="1">
      <alignment horizontal="left"/>
      <protection/>
    </xf>
    <xf numFmtId="0" fontId="0" fillId="33" borderId="23" xfId="0" applyFont="1" applyFill="1" applyBorder="1" applyAlignment="1" applyProtection="1">
      <alignment horizontal="left"/>
      <protection locked="0"/>
    </xf>
    <xf numFmtId="0" fontId="0" fillId="33" borderId="20" xfId="0" applyFont="1" applyFill="1" applyBorder="1" applyAlignment="1" applyProtection="1">
      <alignment horizontal="left"/>
      <protection locked="0"/>
    </xf>
    <xf numFmtId="0" fontId="0" fillId="33" borderId="24" xfId="0" applyFont="1" applyFill="1" applyBorder="1" applyAlignment="1" applyProtection="1">
      <alignment horizontal="left"/>
      <protection locked="0"/>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shrinkToFit="1"/>
      <protection locked="0"/>
    </xf>
    <xf numFmtId="0" fontId="0" fillId="0" borderId="32" xfId="0" applyFont="1" applyFill="1" applyBorder="1" applyAlignment="1" applyProtection="1">
      <alignment horizontal="left" shrinkToFit="1"/>
      <protection locked="0"/>
    </xf>
    <xf numFmtId="0" fontId="0" fillId="0" borderId="33" xfId="0" applyFont="1" applyFill="1" applyBorder="1" applyAlignment="1" applyProtection="1">
      <alignment horizontal="left" shrinkToFit="1"/>
      <protection locked="0"/>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17" xfId="0" applyFont="1" applyBorder="1" applyAlignment="1" applyProtection="1">
      <alignment horizontal="left" vertical="center"/>
      <protection/>
    </xf>
    <xf numFmtId="0" fontId="0" fillId="0" borderId="0" xfId="0" applyFont="1" applyBorder="1" applyAlignment="1" applyProtection="1">
      <alignment/>
      <protection/>
    </xf>
    <xf numFmtId="0" fontId="34" fillId="0" borderId="23" xfId="0" applyFont="1" applyFill="1" applyBorder="1" applyAlignment="1" applyProtection="1">
      <alignment horizontal="center" wrapText="1"/>
      <protection/>
    </xf>
    <xf numFmtId="0" fontId="34" fillId="0" borderId="20" xfId="0" applyFont="1" applyFill="1" applyBorder="1" applyAlignment="1" applyProtection="1">
      <alignment horizontal="center" wrapText="1"/>
      <protection/>
    </xf>
    <xf numFmtId="0" fontId="34" fillId="0" borderId="24" xfId="0" applyFont="1" applyFill="1" applyBorder="1" applyAlignment="1" applyProtection="1">
      <alignment horizontal="center" wrapText="1"/>
      <protection/>
    </xf>
    <xf numFmtId="0" fontId="1" fillId="0" borderId="10" xfId="0" applyFont="1" applyFill="1" applyBorder="1" applyAlignment="1" applyProtection="1">
      <alignment horizontal="left" vertical="center"/>
      <protection/>
    </xf>
    <xf numFmtId="0" fontId="1" fillId="0" borderId="18"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0" fillId="0" borderId="0" xfId="0" applyFont="1" applyFill="1" applyBorder="1" applyAlignment="1" applyProtection="1">
      <alignment horizontal="left" vertical="top"/>
      <protection/>
    </xf>
    <xf numFmtId="0" fontId="33" fillId="0" borderId="0" xfId="0" applyFont="1" applyBorder="1" applyAlignment="1">
      <alignment wrapText="1"/>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1" xfId="0" applyFont="1" applyBorder="1" applyAlignment="1" applyProtection="1">
      <alignment horizontal="left"/>
      <protection locked="0"/>
    </xf>
    <xf numFmtId="0" fontId="0" fillId="0" borderId="32" xfId="0" applyFont="1" applyBorder="1" applyAlignment="1" applyProtection="1">
      <alignment horizontal="left"/>
      <protection locked="0"/>
    </xf>
    <xf numFmtId="0" fontId="0" fillId="0" borderId="33" xfId="0" applyFont="1" applyBorder="1" applyAlignment="1" applyProtection="1">
      <alignment horizontal="left"/>
      <protection locked="0"/>
    </xf>
    <xf numFmtId="0" fontId="0" fillId="0" borderId="31" xfId="0" applyFont="1" applyFill="1" applyBorder="1" applyAlignment="1" applyProtection="1">
      <alignment horizontal="left" wrapText="1"/>
      <protection locked="0"/>
    </xf>
    <xf numFmtId="0" fontId="0" fillId="0" borderId="32" xfId="0" applyFont="1" applyFill="1" applyBorder="1" applyAlignment="1" applyProtection="1">
      <alignment horizontal="left" wrapText="1"/>
      <protection locked="0"/>
    </xf>
    <xf numFmtId="0" fontId="0" fillId="0" borderId="33" xfId="0" applyFont="1" applyFill="1" applyBorder="1" applyAlignment="1" applyProtection="1">
      <alignment horizontal="left" wrapText="1"/>
      <protection locked="0"/>
    </xf>
    <xf numFmtId="0" fontId="0" fillId="0" borderId="0" xfId="0" applyFont="1" applyFill="1" applyBorder="1" applyAlignment="1" applyProtection="1">
      <alignment/>
      <protection/>
    </xf>
    <xf numFmtId="0" fontId="80" fillId="34" borderId="0" xfId="0" applyFont="1" applyFill="1" applyAlignment="1" applyProtection="1">
      <alignment horizontal="center" vertical="center"/>
      <protection/>
    </xf>
    <xf numFmtId="49" fontId="30" fillId="0" borderId="0" xfId="0" applyNumberFormat="1" applyFont="1" applyFill="1" applyBorder="1" applyAlignment="1">
      <alignment horizontal="center" vertical="center"/>
    </xf>
    <xf numFmtId="0" fontId="81" fillId="34" borderId="0" xfId="0" applyFont="1" applyFill="1" applyBorder="1" applyAlignment="1" applyProtection="1">
      <alignment horizontal="center" vertical="center"/>
      <protection/>
    </xf>
    <xf numFmtId="0" fontId="0" fillId="33" borderId="23" xfId="0" applyFont="1" applyFill="1" applyBorder="1" applyAlignment="1" applyProtection="1">
      <alignment horizontal="left" vertical="center"/>
      <protection/>
    </xf>
    <xf numFmtId="0" fontId="0" fillId="33" borderId="20" xfId="0" applyFont="1" applyFill="1" applyBorder="1" applyAlignment="1" applyProtection="1">
      <alignment horizontal="left" vertical="center"/>
      <protection/>
    </xf>
    <xf numFmtId="0" fontId="0" fillId="33" borderId="24" xfId="0" applyFont="1" applyFill="1" applyBorder="1" applyAlignment="1" applyProtection="1">
      <alignment horizontal="left" vertical="center"/>
      <protection/>
    </xf>
    <xf numFmtId="49" fontId="25" fillId="0" borderId="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0" fontId="82" fillId="34" borderId="18" xfId="0"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 fillId="0" borderId="0" xfId="0" applyFont="1" applyAlignment="1" applyProtection="1">
      <alignment/>
      <protection/>
    </xf>
    <xf numFmtId="173" fontId="17" fillId="0" borderId="0" xfId="0" applyNumberFormat="1" applyFont="1" applyAlignment="1" applyProtection="1">
      <alignment horizontal="left" wrapText="1"/>
      <protection/>
    </xf>
    <xf numFmtId="0" fontId="23" fillId="0" borderId="0" xfId="0" applyFont="1" applyFill="1" applyBorder="1" applyAlignment="1" applyProtection="1">
      <alignment vertical="top" wrapText="1"/>
      <protection/>
    </xf>
    <xf numFmtId="0" fontId="1" fillId="0" borderId="0" xfId="0" applyFont="1" applyBorder="1" applyAlignment="1" applyProtection="1">
      <alignment/>
      <protection/>
    </xf>
    <xf numFmtId="0" fontId="1" fillId="0" borderId="23"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83" fillId="0" borderId="0" xfId="0" applyFont="1" applyAlignment="1" applyProtection="1">
      <alignment horizontal="left" vertical="top" wrapText="1"/>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36" borderId="23" xfId="0" applyFont="1" applyFill="1" applyBorder="1" applyAlignment="1" applyProtection="1">
      <alignment horizontal="left"/>
      <protection/>
    </xf>
    <xf numFmtId="0" fontId="0" fillId="36" borderId="20" xfId="0" applyFont="1" applyFill="1" applyBorder="1" applyAlignment="1" applyProtection="1">
      <alignment horizontal="left"/>
      <protection/>
    </xf>
    <xf numFmtId="0" fontId="0" fillId="4" borderId="16" xfId="0" applyFont="1" applyFill="1" applyBorder="1" applyAlignment="1" applyProtection="1">
      <alignment horizontal="left"/>
      <protection locked="0"/>
    </xf>
    <xf numFmtId="0" fontId="0" fillId="36" borderId="20" xfId="0" applyFont="1" applyFill="1"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32" borderId="16" xfId="0" applyFont="1" applyFill="1" applyBorder="1" applyAlignment="1" applyProtection="1">
      <alignment horizontal="left"/>
      <protection locked="0"/>
    </xf>
    <xf numFmtId="0" fontId="0" fillId="32" borderId="16"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0" fillId="0" borderId="26" xfId="0" applyFont="1" applyBorder="1" applyAlignment="1" applyProtection="1">
      <alignment horizontal="left"/>
      <protection/>
    </xf>
    <xf numFmtId="0" fontId="0" fillId="0" borderId="38" xfId="0" applyFont="1" applyBorder="1" applyAlignment="1" applyProtection="1">
      <alignment horizontal="left"/>
      <protection/>
    </xf>
    <xf numFmtId="0" fontId="1" fillId="0" borderId="18" xfId="0" applyFont="1" applyBorder="1" applyAlignment="1" applyProtection="1">
      <alignment horizontal="center" wrapText="1"/>
      <protection/>
    </xf>
    <xf numFmtId="0" fontId="1" fillId="0" borderId="17" xfId="0" applyFont="1" applyBorder="1" applyAlignment="1" applyProtection="1">
      <alignment horizontal="center" wrapText="1"/>
      <protection/>
    </xf>
    <xf numFmtId="0" fontId="8" fillId="0" borderId="0" xfId="0" applyFont="1" applyAlignment="1" applyProtection="1">
      <alignment horizontal="left" vertical="top" wrapText="1"/>
      <protection/>
    </xf>
    <xf numFmtId="0" fontId="9" fillId="0" borderId="0" xfId="0" applyFont="1" applyBorder="1" applyAlignment="1" applyProtection="1">
      <alignment horizontal="left" vertical="top" wrapText="1"/>
      <protection/>
    </xf>
    <xf numFmtId="0" fontId="8" fillId="0" borderId="0"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0" fillId="0" borderId="31" xfId="0" applyFont="1" applyFill="1" applyBorder="1" applyAlignment="1" applyProtection="1">
      <alignment horizontal="left" vertical="top" shrinkToFit="1"/>
      <protection locked="0"/>
    </xf>
    <xf numFmtId="0" fontId="0" fillId="0" borderId="32" xfId="0" applyFont="1" applyFill="1" applyBorder="1" applyAlignment="1" applyProtection="1">
      <alignment horizontal="left" vertical="top" shrinkToFit="1"/>
      <protection locked="0"/>
    </xf>
    <xf numFmtId="0" fontId="0" fillId="0" borderId="33" xfId="0" applyFont="1" applyFill="1" applyBorder="1" applyAlignment="1" applyProtection="1">
      <alignment horizontal="left" vertical="top" shrinkToFit="1"/>
      <protection locked="0"/>
    </xf>
    <xf numFmtId="0" fontId="1" fillId="0" borderId="12" xfId="0" applyFont="1" applyBorder="1" applyAlignment="1" applyProtection="1">
      <alignment/>
      <protection/>
    </xf>
    <xf numFmtId="0" fontId="1" fillId="0" borderId="12"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35" fillId="0" borderId="12" xfId="53" applyFont="1" applyFill="1" applyBorder="1" applyAlignment="1" applyProtection="1">
      <alignment vertical="center"/>
      <protection/>
    </xf>
    <xf numFmtId="0" fontId="35" fillId="0" borderId="0" xfId="53" applyFont="1" applyFill="1" applyBorder="1" applyAlignment="1" applyProtection="1">
      <alignment vertical="center"/>
      <protection/>
    </xf>
    <xf numFmtId="0" fontId="35" fillId="0" borderId="13" xfId="53" applyFont="1" applyFill="1" applyBorder="1" applyAlignment="1" applyProtection="1">
      <alignment vertical="center"/>
      <protection/>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1" fillId="0" borderId="12"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2</xdr:row>
      <xdr:rowOff>85725</xdr:rowOff>
    </xdr:from>
    <xdr:to>
      <xdr:col>2</xdr:col>
      <xdr:colOff>866775</xdr:colOff>
      <xdr:row>7</xdr:row>
      <xdr:rowOff>85725</xdr:rowOff>
    </xdr:to>
    <xdr:pic>
      <xdr:nvPicPr>
        <xdr:cNvPr id="1" name="Picture 3" descr="Spinlock-IRC-Logo-web.jpg"/>
        <xdr:cNvPicPr preferRelativeResize="1">
          <a:picLocks noChangeAspect="1"/>
        </xdr:cNvPicPr>
      </xdr:nvPicPr>
      <xdr:blipFill>
        <a:blip r:embed="rId1"/>
        <a:stretch>
          <a:fillRect/>
        </a:stretch>
      </xdr:blipFill>
      <xdr:spPr>
        <a:xfrm>
          <a:off x="323850" y="476250"/>
          <a:ext cx="14097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rorcrating.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T170"/>
  <sheetViews>
    <sheetView showGridLines="0" tabSelected="1" workbookViewId="0" topLeftCell="A1">
      <selection activeCell="R23" sqref="R23"/>
    </sheetView>
  </sheetViews>
  <sheetFormatPr defaultColWidth="9.140625" defaultRowHeight="12.75"/>
  <cols>
    <col min="1" max="1" width="3.8515625" style="4" customWidth="1"/>
    <col min="2" max="2" width="9.140625" style="3" customWidth="1"/>
    <col min="3" max="3" width="15.28125" style="4" customWidth="1"/>
    <col min="4" max="4" width="12.140625" style="4" customWidth="1"/>
    <col min="5" max="5" width="19.140625" style="4" customWidth="1"/>
    <col min="6" max="6" width="10.421875" style="4" customWidth="1"/>
    <col min="7" max="7" width="11.140625" style="4" customWidth="1"/>
    <col min="8" max="8" width="9.140625" style="4" customWidth="1"/>
    <col min="9" max="9" width="16.57421875" style="4" customWidth="1"/>
    <col min="10" max="10" width="18.00390625" style="4" customWidth="1"/>
    <col min="11" max="14" width="9.140625" style="4" customWidth="1"/>
    <col min="15" max="15" width="9.8515625" style="4" customWidth="1"/>
    <col min="16" max="17" width="9.140625" style="38" customWidth="1"/>
    <col min="18" max="18" width="9.140625" style="2" customWidth="1"/>
  </cols>
  <sheetData>
    <row r="1" spans="1:16" ht="18">
      <c r="A1" s="257">
        <v>2016</v>
      </c>
      <c r="B1" s="257"/>
      <c r="C1" s="265" t="s">
        <v>225</v>
      </c>
      <c r="D1" s="265"/>
      <c r="E1" s="265"/>
      <c r="F1" s="265"/>
      <c r="G1" s="265"/>
      <c r="H1" s="265"/>
      <c r="I1" s="259" t="s">
        <v>224</v>
      </c>
      <c r="J1" s="239" t="s">
        <v>193</v>
      </c>
      <c r="K1" s="240"/>
      <c r="L1" s="240"/>
      <c r="M1" s="240"/>
      <c r="N1" s="240"/>
      <c r="O1" s="241"/>
      <c r="P1" s="114" t="s">
        <v>239</v>
      </c>
    </row>
    <row r="2" spans="1:15" ht="12.75" customHeight="1">
      <c r="A2" s="257"/>
      <c r="B2" s="257"/>
      <c r="C2" s="266"/>
      <c r="D2" s="266"/>
      <c r="E2" s="266"/>
      <c r="F2" s="266"/>
      <c r="G2" s="266"/>
      <c r="H2" s="266"/>
      <c r="I2" s="259"/>
      <c r="J2" s="308" t="s">
        <v>186</v>
      </c>
      <c r="K2" s="309"/>
      <c r="L2" s="309"/>
      <c r="M2" s="309"/>
      <c r="N2" s="309"/>
      <c r="O2" s="310"/>
    </row>
    <row r="3" spans="1:15" ht="15" customHeight="1">
      <c r="A3" s="179"/>
      <c r="B3" s="105"/>
      <c r="C3" s="105"/>
      <c r="D3" s="264" t="s">
        <v>177</v>
      </c>
      <c r="E3" s="264"/>
      <c r="F3" s="264"/>
      <c r="G3" s="264"/>
      <c r="H3" s="264"/>
      <c r="I3" s="259"/>
      <c r="J3" s="311"/>
      <c r="K3" s="312"/>
      <c r="L3" s="312"/>
      <c r="M3" s="312"/>
      <c r="N3" s="312"/>
      <c r="O3" s="313"/>
    </row>
    <row r="4" spans="1:15" ht="15" customHeight="1">
      <c r="A4" s="179"/>
      <c r="B4" s="263"/>
      <c r="C4" s="263"/>
      <c r="D4" s="263"/>
      <c r="E4" s="263"/>
      <c r="F4" s="263"/>
      <c r="G4" s="263"/>
      <c r="H4" s="263"/>
      <c r="I4" s="259"/>
      <c r="J4" s="242" t="s">
        <v>206</v>
      </c>
      <c r="K4" s="243"/>
      <c r="L4" s="243"/>
      <c r="M4" s="243"/>
      <c r="N4" s="243"/>
      <c r="O4" s="244"/>
    </row>
    <row r="5" spans="1:15" ht="15" customHeight="1">
      <c r="A5" s="179"/>
      <c r="C5" s="113"/>
      <c r="D5" s="258" t="s">
        <v>150</v>
      </c>
      <c r="E5" s="258"/>
      <c r="F5" s="258"/>
      <c r="G5" s="258"/>
      <c r="H5" s="258"/>
      <c r="I5" s="259"/>
      <c r="J5" s="314" t="s">
        <v>156</v>
      </c>
      <c r="K5" s="315"/>
      <c r="L5" s="315"/>
      <c r="M5" s="315"/>
      <c r="N5" s="315"/>
      <c r="O5" s="316"/>
    </row>
    <row r="6" spans="1:15" ht="15" customHeight="1">
      <c r="A6" s="179"/>
      <c r="B6" s="109"/>
      <c r="C6" s="109"/>
      <c r="D6" s="109"/>
      <c r="E6" s="109"/>
      <c r="F6" s="109"/>
      <c r="G6" s="109"/>
      <c r="H6" s="109"/>
      <c r="I6" s="259"/>
      <c r="J6" s="317" t="s">
        <v>157</v>
      </c>
      <c r="K6" s="318"/>
      <c r="L6" s="318"/>
      <c r="M6" s="318"/>
      <c r="N6" s="318"/>
      <c r="O6" s="319"/>
    </row>
    <row r="7" spans="1:15" ht="15" customHeight="1">
      <c r="A7" s="179"/>
      <c r="I7" s="115"/>
      <c r="J7" s="242" t="s">
        <v>77</v>
      </c>
      <c r="K7" s="243"/>
      <c r="L7" s="243"/>
      <c r="M7" s="243"/>
      <c r="N7" s="243"/>
      <c r="O7" s="244"/>
    </row>
    <row r="8" spans="1:15" ht="18" customHeight="1">
      <c r="A8" s="180"/>
      <c r="B8" s="103"/>
      <c r="C8" s="103"/>
      <c r="I8" s="115"/>
      <c r="J8" s="276" t="s">
        <v>78</v>
      </c>
      <c r="K8" s="277"/>
      <c r="L8" s="277"/>
      <c r="M8" s="277"/>
      <c r="N8" s="277"/>
      <c r="O8" s="278"/>
    </row>
    <row r="9" spans="1:15" ht="17.25" customHeight="1">
      <c r="A9" s="181"/>
      <c r="B9" s="74"/>
      <c r="C9" s="260" t="s">
        <v>191</v>
      </c>
      <c r="D9" s="261"/>
      <c r="E9" s="261"/>
      <c r="F9" s="261"/>
      <c r="G9" s="261"/>
      <c r="H9" s="262"/>
      <c r="I9" s="136"/>
      <c r="J9" s="276" t="s">
        <v>80</v>
      </c>
      <c r="K9" s="277"/>
      <c r="L9" s="277"/>
      <c r="M9" s="277"/>
      <c r="N9" s="277"/>
      <c r="O9" s="278"/>
    </row>
    <row r="10" spans="1:15" ht="12.75" customHeight="1">
      <c r="A10" s="181"/>
      <c r="B10" s="74"/>
      <c r="E10" s="22"/>
      <c r="F10" s="22"/>
      <c r="G10" s="296" t="s">
        <v>233</v>
      </c>
      <c r="H10" s="296"/>
      <c r="I10" s="297"/>
      <c r="J10" s="305" t="s">
        <v>79</v>
      </c>
      <c r="K10" s="306"/>
      <c r="L10" s="306"/>
      <c r="M10" s="306"/>
      <c r="N10" s="306"/>
      <c r="O10" s="307"/>
    </row>
    <row r="11" spans="1:15" ht="15" customHeight="1">
      <c r="A11" s="181"/>
      <c r="B11" s="74"/>
      <c r="C11" s="3" t="s">
        <v>228</v>
      </c>
      <c r="D11" s="286"/>
      <c r="E11" s="287"/>
      <c r="F11" s="287"/>
      <c r="G11" s="165" t="s">
        <v>57</v>
      </c>
      <c r="H11" s="153">
        <f>D116</f>
        <v>0</v>
      </c>
      <c r="I11" s="28" t="s">
        <v>195</v>
      </c>
      <c r="J11" s="302" t="s">
        <v>154</v>
      </c>
      <c r="K11" s="303"/>
      <c r="L11" s="303"/>
      <c r="M11" s="303"/>
      <c r="N11" s="303"/>
      <c r="O11" s="304"/>
    </row>
    <row r="12" spans="1:15" ht="15" customHeight="1">
      <c r="A12" s="181"/>
      <c r="B12" s="102"/>
      <c r="C12" s="3" t="s">
        <v>10</v>
      </c>
      <c r="D12" s="286"/>
      <c r="E12" s="287"/>
      <c r="F12" s="287"/>
      <c r="G12" s="209" t="s">
        <v>240</v>
      </c>
      <c r="H12" s="210"/>
      <c r="I12" s="211"/>
      <c r="J12" s="302" t="s">
        <v>155</v>
      </c>
      <c r="K12" s="303"/>
      <c r="L12" s="303"/>
      <c r="M12" s="303"/>
      <c r="N12" s="303"/>
      <c r="O12" s="304"/>
    </row>
    <row r="13" spans="1:15" ht="15" customHeight="1">
      <c r="A13" s="181"/>
      <c r="B13" s="102"/>
      <c r="C13" s="3" t="s">
        <v>11</v>
      </c>
      <c r="D13" s="172"/>
      <c r="E13" s="186" t="s">
        <v>234</v>
      </c>
      <c r="F13" s="188"/>
      <c r="G13" s="212" t="s">
        <v>207</v>
      </c>
      <c r="H13" s="213"/>
      <c r="I13" s="214"/>
      <c r="J13" s="276" t="s">
        <v>85</v>
      </c>
      <c r="K13" s="277"/>
      <c r="L13" s="277"/>
      <c r="M13" s="277"/>
      <c r="N13" s="277"/>
      <c r="O13" s="278"/>
    </row>
    <row r="14" spans="1:15" ht="15" customHeight="1">
      <c r="A14" s="181"/>
      <c r="B14" s="102"/>
      <c r="C14" s="3" t="s">
        <v>71</v>
      </c>
      <c r="D14" s="224"/>
      <c r="E14" s="288"/>
      <c r="F14" s="289"/>
      <c r="G14" s="215" t="s">
        <v>210</v>
      </c>
      <c r="H14" s="216"/>
      <c r="I14" s="217"/>
      <c r="J14" s="218" t="s">
        <v>208</v>
      </c>
      <c r="K14" s="219"/>
      <c r="L14" s="219"/>
      <c r="M14" s="219"/>
      <c r="N14" s="219"/>
      <c r="O14" s="220"/>
    </row>
    <row r="15" spans="1:15" ht="15" customHeight="1">
      <c r="A15" s="181"/>
      <c r="B15" s="267" t="s">
        <v>226</v>
      </c>
      <c r="C15" s="268"/>
      <c r="D15" s="224"/>
      <c r="E15" s="225"/>
      <c r="F15" s="226"/>
      <c r="G15" s="183"/>
      <c r="H15" s="173"/>
      <c r="I15" s="183"/>
      <c r="J15" s="218" t="s">
        <v>86</v>
      </c>
      <c r="K15" s="219"/>
      <c r="L15" s="219"/>
      <c r="M15" s="219"/>
      <c r="N15" s="219"/>
      <c r="O15" s="220"/>
    </row>
    <row r="16" spans="1:15" ht="15" customHeight="1">
      <c r="A16" s="181"/>
      <c r="B16" s="267" t="s">
        <v>227</v>
      </c>
      <c r="C16" s="268"/>
      <c r="D16" s="224"/>
      <c r="E16" s="225"/>
      <c r="F16" s="226"/>
      <c r="G16" s="221" t="s">
        <v>237</v>
      </c>
      <c r="H16" s="222"/>
      <c r="I16" s="223"/>
      <c r="J16" s="283"/>
      <c r="K16" s="284"/>
      <c r="L16" s="284"/>
      <c r="M16" s="284"/>
      <c r="N16" s="284"/>
      <c r="O16" s="285"/>
    </row>
    <row r="17" spans="1:15" ht="15" customHeight="1">
      <c r="A17" s="181"/>
      <c r="B17" s="102"/>
      <c r="C17" s="34" t="s">
        <v>38</v>
      </c>
      <c r="D17" s="224"/>
      <c r="E17" s="225"/>
      <c r="F17" s="226"/>
      <c r="G17" s="193" t="s">
        <v>238</v>
      </c>
      <c r="H17" s="195"/>
      <c r="I17" s="194"/>
      <c r="J17" s="206" t="s">
        <v>158</v>
      </c>
      <c r="K17" s="207"/>
      <c r="L17" s="207"/>
      <c r="M17" s="207"/>
      <c r="N17" s="207"/>
      <c r="O17" s="208"/>
    </row>
    <row r="18" spans="1:6" ht="15" customHeight="1">
      <c r="A18" s="181"/>
      <c r="B18" s="102"/>
      <c r="C18" s="34" t="s">
        <v>229</v>
      </c>
      <c r="D18" s="224"/>
      <c r="E18" s="225"/>
      <c r="F18" s="226"/>
    </row>
    <row r="19" spans="1:6" ht="15" customHeight="1">
      <c r="A19" s="181"/>
      <c r="B19" s="102"/>
      <c r="C19" s="34"/>
      <c r="D19" s="224"/>
      <c r="E19" s="225"/>
      <c r="F19" s="226"/>
    </row>
    <row r="20" spans="1:6" ht="15" customHeight="1">
      <c r="A20" s="181"/>
      <c r="B20" s="102"/>
      <c r="C20" s="34"/>
      <c r="D20" s="224"/>
      <c r="E20" s="225"/>
      <c r="F20" s="226"/>
    </row>
    <row r="21" spans="1:6" ht="15" customHeight="1">
      <c r="A21" s="181"/>
      <c r="B21" s="40" t="s">
        <v>52</v>
      </c>
      <c r="C21" s="31"/>
      <c r="D21" s="200"/>
      <c r="E21" s="201"/>
      <c r="F21" s="202"/>
    </row>
    <row r="22" spans="1:6" ht="15" customHeight="1">
      <c r="A22" s="181"/>
      <c r="B22" s="39"/>
      <c r="C22" s="49" t="s">
        <v>75</v>
      </c>
      <c r="D22" s="200"/>
      <c r="E22" s="201"/>
      <c r="F22" s="202"/>
    </row>
    <row r="23" spans="1:6" ht="15" customHeight="1">
      <c r="A23" s="181"/>
      <c r="B23" s="39"/>
      <c r="C23" s="189" t="s">
        <v>235</v>
      </c>
      <c r="D23" s="281"/>
      <c r="E23" s="281"/>
      <c r="F23" s="281"/>
    </row>
    <row r="24" spans="1:6" ht="12.75">
      <c r="A24" s="181"/>
      <c r="B24" s="51"/>
      <c r="C24" s="187">
        <f>IF(AND(F13&gt;1,F13&lt;2012),"As your last certificate was before 2012, we may contact you for extra information","")</f>
      </c>
      <c r="D24" s="41"/>
      <c r="E24" s="41"/>
      <c r="F24" s="41"/>
    </row>
    <row r="25" spans="1:15" ht="15.75">
      <c r="A25" s="181"/>
      <c r="B25" s="51"/>
      <c r="C25" s="184" t="s">
        <v>230</v>
      </c>
      <c r="D25" s="41"/>
      <c r="E25" s="41"/>
      <c r="F25" s="41"/>
      <c r="J25" s="185"/>
      <c r="K25" s="185"/>
      <c r="L25" s="185"/>
      <c r="M25" s="185"/>
      <c r="N25" s="185"/>
      <c r="O25" s="185"/>
    </row>
    <row r="26" spans="1:6" ht="13.5" thickBot="1">
      <c r="A26" s="181"/>
      <c r="B26" s="51"/>
      <c r="C26" s="41"/>
      <c r="D26" s="41"/>
      <c r="E26" s="41"/>
      <c r="F26" s="41"/>
    </row>
    <row r="27" spans="1:15" ht="15" customHeight="1">
      <c r="A27" s="181"/>
      <c r="B27" s="203" t="s">
        <v>209</v>
      </c>
      <c r="C27" s="204"/>
      <c r="D27" s="204"/>
      <c r="E27" s="204"/>
      <c r="F27" s="204"/>
      <c r="G27" s="205"/>
      <c r="J27" s="275" t="s">
        <v>247</v>
      </c>
      <c r="K27" s="275"/>
      <c r="L27" s="275"/>
      <c r="M27" s="275"/>
      <c r="N27" s="275"/>
      <c r="O27" s="275"/>
    </row>
    <row r="28" spans="1:15" ht="12.75" customHeight="1">
      <c r="A28" s="181"/>
      <c r="B28" s="134" t="s">
        <v>202</v>
      </c>
      <c r="C28" s="22"/>
      <c r="D28" s="235" t="s">
        <v>173</v>
      </c>
      <c r="E28" s="235"/>
      <c r="F28" s="235"/>
      <c r="G28" s="236"/>
      <c r="J28" s="275"/>
      <c r="K28" s="275"/>
      <c r="L28" s="275"/>
      <c r="M28" s="275"/>
      <c r="N28" s="275"/>
      <c r="O28" s="275"/>
    </row>
    <row r="29" spans="1:15" ht="13.5" customHeight="1">
      <c r="A29" s="181"/>
      <c r="B29" s="134" t="s">
        <v>203</v>
      </c>
      <c r="C29" s="22"/>
      <c r="D29" s="235" t="s">
        <v>189</v>
      </c>
      <c r="E29" s="235"/>
      <c r="F29" s="235"/>
      <c r="G29" s="236"/>
      <c r="J29" s="275"/>
      <c r="K29" s="275"/>
      <c r="L29" s="275"/>
      <c r="M29" s="275"/>
      <c r="N29" s="275"/>
      <c r="O29" s="275"/>
    </row>
    <row r="30" spans="1:15" ht="12.75" customHeight="1">
      <c r="A30" s="181"/>
      <c r="B30" s="134" t="s">
        <v>204</v>
      </c>
      <c r="C30" s="22"/>
      <c r="D30" s="235" t="s">
        <v>173</v>
      </c>
      <c r="E30" s="235"/>
      <c r="F30" s="235"/>
      <c r="G30" s="236"/>
      <c r="H30" s="119"/>
      <c r="I30" s="119"/>
      <c r="J30" s="275" t="s">
        <v>248</v>
      </c>
      <c r="K30" s="275"/>
      <c r="L30" s="275"/>
      <c r="M30" s="275"/>
      <c r="N30" s="275"/>
      <c r="O30" s="275"/>
    </row>
    <row r="31" spans="1:18" s="30" customFormat="1" ht="14.25" customHeight="1">
      <c r="A31" s="182"/>
      <c r="B31" s="134" t="s">
        <v>205</v>
      </c>
      <c r="C31" s="1"/>
      <c r="D31" s="235" t="s">
        <v>172</v>
      </c>
      <c r="E31" s="235"/>
      <c r="F31" s="235"/>
      <c r="G31" s="236"/>
      <c r="H31" s="117"/>
      <c r="I31" s="117"/>
      <c r="J31" s="275"/>
      <c r="K31" s="275"/>
      <c r="L31" s="275"/>
      <c r="M31" s="275"/>
      <c r="N31" s="275"/>
      <c r="O31" s="275"/>
      <c r="P31" s="76"/>
      <c r="Q31" s="76"/>
      <c r="R31" s="77"/>
    </row>
    <row r="32" spans="1:18" s="30" customFormat="1" ht="14.25" customHeight="1">
      <c r="A32" s="182"/>
      <c r="B32" s="134" t="s">
        <v>187</v>
      </c>
      <c r="C32" s="1"/>
      <c r="D32" s="235" t="s">
        <v>188</v>
      </c>
      <c r="E32" s="235"/>
      <c r="F32" s="235"/>
      <c r="G32" s="236"/>
      <c r="H32" s="117"/>
      <c r="I32" s="117"/>
      <c r="J32" s="191"/>
      <c r="K32" s="191"/>
      <c r="L32" s="191"/>
      <c r="M32" s="191"/>
      <c r="N32" s="191"/>
      <c r="O32" s="191"/>
      <c r="P32" s="76"/>
      <c r="Q32" s="76"/>
      <c r="R32" s="77"/>
    </row>
    <row r="33" spans="1:18" s="30" customFormat="1" ht="14.25" customHeight="1">
      <c r="A33" s="182"/>
      <c r="B33" s="134" t="s">
        <v>168</v>
      </c>
      <c r="C33" s="1"/>
      <c r="D33" s="235" t="s">
        <v>174</v>
      </c>
      <c r="E33" s="235"/>
      <c r="F33" s="235"/>
      <c r="G33" s="236"/>
      <c r="H33" s="117"/>
      <c r="I33" s="117"/>
      <c r="J33" s="295"/>
      <c r="K33" s="295"/>
      <c r="L33" s="295"/>
      <c r="M33" s="190"/>
      <c r="N33" s="190"/>
      <c r="O33" s="190"/>
      <c r="P33" s="76"/>
      <c r="Q33" s="76"/>
      <c r="R33" s="77"/>
    </row>
    <row r="34" spans="1:18" s="30" customFormat="1" ht="13.5" customHeight="1" thickBot="1">
      <c r="A34" s="182"/>
      <c r="B34" s="142" t="s">
        <v>169</v>
      </c>
      <c r="C34" s="143"/>
      <c r="D34" s="290" t="s">
        <v>175</v>
      </c>
      <c r="E34" s="290"/>
      <c r="F34" s="290"/>
      <c r="G34" s="291"/>
      <c r="H34" s="117"/>
      <c r="I34" s="117"/>
      <c r="J34" s="246">
        <f>IF(B161&gt;0,"You have declared hull/appendage/rig changes. To avoid delays, please check all relevant data has been supplied","")</f>
      </c>
      <c r="K34" s="246"/>
      <c r="L34" s="246"/>
      <c r="M34" s="246"/>
      <c r="N34" s="246"/>
      <c r="O34" s="246"/>
      <c r="P34" s="76"/>
      <c r="Q34" s="76"/>
      <c r="R34" s="77"/>
    </row>
    <row r="35" spans="1:18" s="30" customFormat="1" ht="13.5" customHeight="1">
      <c r="A35" s="182"/>
      <c r="B35" s="28"/>
      <c r="C35" s="1"/>
      <c r="D35" s="41"/>
      <c r="E35" s="41"/>
      <c r="F35" s="41"/>
      <c r="G35" s="41"/>
      <c r="H35" s="117"/>
      <c r="I35" s="117"/>
      <c r="J35" s="246"/>
      <c r="K35" s="246"/>
      <c r="L35" s="246"/>
      <c r="M35" s="246"/>
      <c r="N35" s="246"/>
      <c r="O35" s="246"/>
      <c r="P35" s="76"/>
      <c r="Q35" s="76"/>
      <c r="R35" s="77"/>
    </row>
    <row r="36" spans="1:15" ht="41.25" customHeight="1">
      <c r="A36" s="181"/>
      <c r="B36" s="39"/>
      <c r="C36" s="130"/>
      <c r="D36" s="273" t="s">
        <v>192</v>
      </c>
      <c r="E36" s="274"/>
      <c r="F36" s="132"/>
      <c r="G36" s="132"/>
      <c r="H36" s="132"/>
      <c r="I36" s="132"/>
      <c r="J36" s="30"/>
      <c r="K36" s="30"/>
      <c r="L36" s="30"/>
      <c r="M36" s="30"/>
      <c r="N36" s="30"/>
      <c r="O36" s="30"/>
    </row>
    <row r="37" spans="1:5" ht="15">
      <c r="A37" s="181"/>
      <c r="C37" s="51"/>
      <c r="D37" s="144" t="s">
        <v>72</v>
      </c>
      <c r="E37" s="131" t="s">
        <v>82</v>
      </c>
    </row>
    <row r="38" spans="1:9" ht="12.75" customHeight="1">
      <c r="A38" s="181"/>
      <c r="C38" s="42"/>
      <c r="D38" s="52" t="s">
        <v>83</v>
      </c>
      <c r="E38" s="116" t="s">
        <v>81</v>
      </c>
      <c r="F38" s="121" t="s">
        <v>160</v>
      </c>
      <c r="G38" s="43"/>
      <c r="H38" s="43"/>
      <c r="I38" s="43"/>
    </row>
    <row r="39" spans="1:11" ht="12.75" customHeight="1">
      <c r="A39" s="181"/>
      <c r="B39" s="5" t="s">
        <v>36</v>
      </c>
      <c r="C39" s="6" t="s">
        <v>65</v>
      </c>
      <c r="D39" s="174"/>
      <c r="E39" s="175"/>
      <c r="F39" s="279" t="s">
        <v>159</v>
      </c>
      <c r="G39" s="280"/>
      <c r="H39" s="282" t="s">
        <v>211</v>
      </c>
      <c r="I39" s="282"/>
      <c r="J39" s="168"/>
      <c r="K39" s="120"/>
    </row>
    <row r="40" spans="1:9" ht="12.75" customHeight="1">
      <c r="A40" s="181"/>
      <c r="B40" s="7"/>
      <c r="C40" s="8" t="s">
        <v>12</v>
      </c>
      <c r="D40" s="145"/>
      <c r="E40" s="175"/>
      <c r="G40" s="53"/>
      <c r="H40" s="53"/>
      <c r="I40" s="53"/>
    </row>
    <row r="41" spans="1:15" ht="12.75" customHeight="1">
      <c r="A41" s="181"/>
      <c r="B41" s="7"/>
      <c r="C41" s="8" t="s">
        <v>15</v>
      </c>
      <c r="D41" s="145"/>
      <c r="E41" s="175"/>
      <c r="G41" s="137" t="s">
        <v>176</v>
      </c>
      <c r="H41" s="54"/>
      <c r="I41" s="54"/>
      <c r="J41" s="54"/>
      <c r="K41" s="54"/>
      <c r="L41" s="54"/>
      <c r="M41" s="54"/>
      <c r="N41" s="54"/>
      <c r="O41" s="138"/>
    </row>
    <row r="42" spans="1:15" ht="12.75">
      <c r="A42" s="181"/>
      <c r="B42" s="7"/>
      <c r="C42" s="8" t="s">
        <v>16</v>
      </c>
      <c r="D42" s="145"/>
      <c r="E42" s="175"/>
      <c r="G42" s="139" t="s">
        <v>190</v>
      </c>
      <c r="H42" s="140"/>
      <c r="I42" s="140"/>
      <c r="J42" s="140"/>
      <c r="K42" s="140"/>
      <c r="L42" s="140"/>
      <c r="M42" s="140"/>
      <c r="N42" s="140"/>
      <c r="O42" s="141"/>
    </row>
    <row r="43" spans="1:15" ht="12.75">
      <c r="A43" s="181"/>
      <c r="B43" s="7"/>
      <c r="C43" s="8" t="s">
        <v>13</v>
      </c>
      <c r="D43" s="145"/>
      <c r="E43" s="175"/>
      <c r="G43" s="247"/>
      <c r="H43" s="248"/>
      <c r="I43" s="248"/>
      <c r="J43" s="248"/>
      <c r="K43" s="248"/>
      <c r="L43" s="248"/>
      <c r="M43" s="248"/>
      <c r="N43" s="248"/>
      <c r="O43" s="249"/>
    </row>
    <row r="44" spans="1:15" ht="12.75" customHeight="1">
      <c r="A44" s="181"/>
      <c r="B44" s="7"/>
      <c r="C44" s="8" t="s">
        <v>14</v>
      </c>
      <c r="D44" s="145"/>
      <c r="E44" s="175"/>
      <c r="G44" s="229"/>
      <c r="H44" s="230"/>
      <c r="I44" s="230"/>
      <c r="J44" s="230"/>
      <c r="K44" s="230"/>
      <c r="L44" s="230"/>
      <c r="M44" s="230"/>
      <c r="N44" s="230"/>
      <c r="O44" s="231"/>
    </row>
    <row r="45" spans="1:15" ht="12.75" customHeight="1">
      <c r="A45" s="181"/>
      <c r="B45" s="7"/>
      <c r="C45" s="8" t="s">
        <v>64</v>
      </c>
      <c r="D45" s="146"/>
      <c r="E45" s="175"/>
      <c r="G45" s="250"/>
      <c r="H45" s="251"/>
      <c r="I45" s="251"/>
      <c r="J45" s="251"/>
      <c r="K45" s="251"/>
      <c r="L45" s="251"/>
      <c r="M45" s="251"/>
      <c r="N45" s="251"/>
      <c r="O45" s="252"/>
    </row>
    <row r="46" spans="1:15" ht="12.75">
      <c r="A46" s="181"/>
      <c r="C46" s="40" t="s">
        <v>161</v>
      </c>
      <c r="D46" s="147"/>
      <c r="E46" s="175"/>
      <c r="G46" s="253"/>
      <c r="H46" s="254"/>
      <c r="I46" s="254"/>
      <c r="J46" s="254"/>
      <c r="K46" s="254"/>
      <c r="L46" s="254"/>
      <c r="M46" s="254"/>
      <c r="N46" s="254"/>
      <c r="O46" s="255"/>
    </row>
    <row r="47" spans="1:15" ht="12.75" customHeight="1">
      <c r="A47" s="181"/>
      <c r="B47" s="9"/>
      <c r="C47" s="10" t="s">
        <v>39</v>
      </c>
      <c r="D47" s="146"/>
      <c r="E47" s="175"/>
      <c r="G47" s="229"/>
      <c r="H47" s="230"/>
      <c r="I47" s="230"/>
      <c r="J47" s="230"/>
      <c r="K47" s="230"/>
      <c r="L47" s="230"/>
      <c r="M47" s="230"/>
      <c r="N47" s="230"/>
      <c r="O47" s="231"/>
    </row>
    <row r="48" spans="1:15" ht="12.75" customHeight="1">
      <c r="A48" s="181"/>
      <c r="B48" s="7"/>
      <c r="C48" s="8" t="s">
        <v>17</v>
      </c>
      <c r="D48" s="145"/>
      <c r="E48" s="175"/>
      <c r="G48" s="229"/>
      <c r="H48" s="230"/>
      <c r="I48" s="230"/>
      <c r="J48" s="230"/>
      <c r="K48" s="230"/>
      <c r="L48" s="230"/>
      <c r="M48" s="230"/>
      <c r="N48" s="230"/>
      <c r="O48" s="231"/>
    </row>
    <row r="49" spans="1:15" ht="12.75" customHeight="1">
      <c r="A49" s="181"/>
      <c r="B49" s="7"/>
      <c r="C49" s="8" t="s">
        <v>18</v>
      </c>
      <c r="D49" s="145"/>
      <c r="E49" s="175"/>
      <c r="G49" s="250"/>
      <c r="H49" s="251"/>
      <c r="I49" s="251"/>
      <c r="J49" s="251"/>
      <c r="K49" s="251"/>
      <c r="L49" s="251"/>
      <c r="M49" s="251"/>
      <c r="N49" s="251"/>
      <c r="O49" s="252"/>
    </row>
    <row r="50" spans="1:15" ht="12.75">
      <c r="A50" s="181"/>
      <c r="B50" s="292" t="s">
        <v>145</v>
      </c>
      <c r="C50" s="135" t="s">
        <v>136</v>
      </c>
      <c r="D50" s="148"/>
      <c r="E50" s="175"/>
      <c r="G50" s="298"/>
      <c r="H50" s="299"/>
      <c r="I50" s="299"/>
      <c r="J50" s="299"/>
      <c r="K50" s="299"/>
      <c r="L50" s="299"/>
      <c r="M50" s="299"/>
      <c r="N50" s="299"/>
      <c r="O50" s="300"/>
    </row>
    <row r="51" spans="1:15" ht="12.75">
      <c r="A51" s="181"/>
      <c r="B51" s="293"/>
      <c r="C51" s="17" t="s">
        <v>137</v>
      </c>
      <c r="D51" s="148"/>
      <c r="E51" s="175"/>
      <c r="G51" s="229"/>
      <c r="H51" s="230"/>
      <c r="I51" s="230"/>
      <c r="J51" s="230"/>
      <c r="K51" s="230"/>
      <c r="L51" s="230"/>
      <c r="M51" s="230"/>
      <c r="N51" s="230"/>
      <c r="O51" s="231"/>
    </row>
    <row r="52" spans="1:15" ht="12.75">
      <c r="A52" s="181"/>
      <c r="B52" s="54"/>
      <c r="C52" s="92"/>
      <c r="D52" s="13"/>
      <c r="E52" s="171"/>
      <c r="G52" s="229"/>
      <c r="H52" s="230"/>
      <c r="I52" s="230"/>
      <c r="J52" s="230"/>
      <c r="K52" s="230"/>
      <c r="L52" s="230"/>
      <c r="M52" s="230"/>
      <c r="N52" s="230"/>
      <c r="O52" s="231"/>
    </row>
    <row r="53" spans="1:15" ht="12.75">
      <c r="A53" s="181"/>
      <c r="B53" s="5" t="s">
        <v>35</v>
      </c>
      <c r="C53" s="6" t="s">
        <v>19</v>
      </c>
      <c r="D53" s="148"/>
      <c r="E53" s="176"/>
      <c r="G53" s="229"/>
      <c r="H53" s="230"/>
      <c r="I53" s="230"/>
      <c r="J53" s="230"/>
      <c r="K53" s="230"/>
      <c r="L53" s="230"/>
      <c r="M53" s="230"/>
      <c r="N53" s="230"/>
      <c r="O53" s="231"/>
    </row>
    <row r="54" spans="1:15" ht="12.75">
      <c r="A54" s="181"/>
      <c r="B54" s="7"/>
      <c r="C54" s="8" t="s">
        <v>20</v>
      </c>
      <c r="D54" s="148"/>
      <c r="E54" s="176"/>
      <c r="G54" s="232"/>
      <c r="H54" s="233"/>
      <c r="I54" s="233"/>
      <c r="J54" s="233"/>
      <c r="K54" s="233"/>
      <c r="L54" s="233"/>
      <c r="M54" s="233"/>
      <c r="N54" s="233"/>
      <c r="O54" s="234"/>
    </row>
    <row r="55" spans="1:15" ht="12.75">
      <c r="A55" s="181"/>
      <c r="B55" s="7"/>
      <c r="C55" s="8" t="s">
        <v>22</v>
      </c>
      <c r="D55" s="148"/>
      <c r="E55" s="176"/>
      <c r="G55" s="229"/>
      <c r="H55" s="230"/>
      <c r="I55" s="230"/>
      <c r="J55" s="230"/>
      <c r="K55" s="230"/>
      <c r="L55" s="230"/>
      <c r="M55" s="230"/>
      <c r="N55" s="230"/>
      <c r="O55" s="231"/>
    </row>
    <row r="56" spans="1:15" ht="12.75">
      <c r="A56" s="181"/>
      <c r="B56" s="7"/>
      <c r="C56" s="8" t="s">
        <v>21</v>
      </c>
      <c r="D56" s="148"/>
      <c r="E56" s="176"/>
      <c r="G56" s="229"/>
      <c r="H56" s="230"/>
      <c r="I56" s="230"/>
      <c r="J56" s="230"/>
      <c r="K56" s="230"/>
      <c r="L56" s="230"/>
      <c r="M56" s="230"/>
      <c r="N56" s="230"/>
      <c r="O56" s="231"/>
    </row>
    <row r="57" spans="1:15" ht="12.75">
      <c r="A57" s="181"/>
      <c r="B57" s="11"/>
      <c r="C57" s="12" t="s">
        <v>23</v>
      </c>
      <c r="D57" s="148"/>
      <c r="E57" s="176"/>
      <c r="G57" s="229"/>
      <c r="H57" s="230"/>
      <c r="I57" s="230"/>
      <c r="J57" s="230"/>
      <c r="K57" s="230"/>
      <c r="L57" s="230"/>
      <c r="M57" s="230"/>
      <c r="N57" s="230"/>
      <c r="O57" s="231"/>
    </row>
    <row r="58" spans="1:15" ht="12.75">
      <c r="A58" s="181"/>
      <c r="B58" s="238" t="s">
        <v>162</v>
      </c>
      <c r="C58" s="238"/>
      <c r="D58" s="170"/>
      <c r="E58" s="177"/>
      <c r="G58" s="229"/>
      <c r="H58" s="230"/>
      <c r="I58" s="230"/>
      <c r="J58" s="230"/>
      <c r="K58" s="230"/>
      <c r="L58" s="230"/>
      <c r="M58" s="230"/>
      <c r="N58" s="230"/>
      <c r="O58" s="231"/>
    </row>
    <row r="59" spans="1:15" ht="12.75">
      <c r="A59" s="181"/>
      <c r="B59" s="238" t="s">
        <v>163</v>
      </c>
      <c r="C59" s="238"/>
      <c r="D59" s="147"/>
      <c r="E59" s="176"/>
      <c r="G59" s="229"/>
      <c r="H59" s="230"/>
      <c r="I59" s="230"/>
      <c r="J59" s="230"/>
      <c r="K59" s="230"/>
      <c r="L59" s="230"/>
      <c r="M59" s="230"/>
      <c r="N59" s="230"/>
      <c r="O59" s="231"/>
    </row>
    <row r="60" spans="1:15" ht="12.75">
      <c r="A60" s="181"/>
      <c r="B60" s="238" t="s">
        <v>164</v>
      </c>
      <c r="C60" s="238"/>
      <c r="D60" s="147"/>
      <c r="E60" s="176"/>
      <c r="G60" s="229"/>
      <c r="H60" s="230"/>
      <c r="I60" s="230"/>
      <c r="J60" s="230"/>
      <c r="K60" s="230"/>
      <c r="L60" s="230"/>
      <c r="M60" s="230"/>
      <c r="N60" s="230"/>
      <c r="O60" s="231"/>
    </row>
    <row r="61" spans="1:15" ht="12.75">
      <c r="A61" s="181"/>
      <c r="B61" s="238" t="s">
        <v>165</v>
      </c>
      <c r="C61" s="238"/>
      <c r="D61" s="147"/>
      <c r="E61" s="176"/>
      <c r="G61" s="229"/>
      <c r="H61" s="230"/>
      <c r="I61" s="230"/>
      <c r="J61" s="230"/>
      <c r="K61" s="230"/>
      <c r="L61" s="230"/>
      <c r="M61" s="230"/>
      <c r="N61" s="230"/>
      <c r="O61" s="231"/>
    </row>
    <row r="62" spans="1:20" ht="20.25" customHeight="1">
      <c r="A62" s="181"/>
      <c r="B62" s="237" t="s">
        <v>178</v>
      </c>
      <c r="C62" s="237"/>
      <c r="D62" s="118"/>
      <c r="E62" s="124"/>
      <c r="F62" s="73" t="s">
        <v>76</v>
      </c>
      <c r="G62" s="122"/>
      <c r="H62" s="122"/>
      <c r="I62" s="122"/>
      <c r="J62" s="122"/>
      <c r="K62" s="122"/>
      <c r="L62" s="122"/>
      <c r="M62" s="122"/>
      <c r="N62" s="122"/>
      <c r="O62" s="122"/>
      <c r="P62" s="78"/>
      <c r="Q62" s="78"/>
      <c r="R62" s="79"/>
      <c r="S62" s="35"/>
      <c r="T62" s="35"/>
    </row>
    <row r="63" spans="1:20" ht="20.25" customHeight="1">
      <c r="A63" s="181"/>
      <c r="B63" s="161"/>
      <c r="C63" s="161"/>
      <c r="D63" s="118"/>
      <c r="E63" s="124"/>
      <c r="F63" s="73"/>
      <c r="G63" s="122"/>
      <c r="H63" s="122"/>
      <c r="I63" s="122"/>
      <c r="J63" s="122"/>
      <c r="K63" s="122"/>
      <c r="L63" s="122"/>
      <c r="M63" s="122"/>
      <c r="N63" s="122"/>
      <c r="O63" s="122"/>
      <c r="P63" s="78"/>
      <c r="Q63" s="78"/>
      <c r="R63" s="79"/>
      <c r="S63" s="35"/>
      <c r="T63" s="35"/>
    </row>
    <row r="64" spans="1:14" ht="12.75">
      <c r="A64" s="181"/>
      <c r="B64" s="5" t="s">
        <v>200</v>
      </c>
      <c r="C64" s="6" t="s">
        <v>37</v>
      </c>
      <c r="D64" s="148"/>
      <c r="E64" s="176"/>
      <c r="F64" s="36"/>
      <c r="H64" s="48"/>
      <c r="I64" s="48"/>
      <c r="J64" s="48"/>
      <c r="K64" s="48"/>
      <c r="L64" s="48"/>
      <c r="M64" s="48"/>
      <c r="N64" s="48"/>
    </row>
    <row r="65" spans="1:10" ht="12.75" customHeight="1">
      <c r="A65" s="181"/>
      <c r="B65" s="7"/>
      <c r="C65" s="8" t="s">
        <v>26</v>
      </c>
      <c r="D65" s="148"/>
      <c r="E65" s="176"/>
      <c r="F65" s="36"/>
      <c r="G65" s="37"/>
      <c r="H65" s="37"/>
      <c r="I65" s="37"/>
      <c r="J65" s="94"/>
    </row>
    <row r="66" spans="1:10" ht="12.75" customHeight="1">
      <c r="A66" s="181"/>
      <c r="B66" s="11"/>
      <c r="C66" s="12" t="s">
        <v>27</v>
      </c>
      <c r="D66" s="148"/>
      <c r="E66" s="176"/>
      <c r="F66" s="36"/>
      <c r="G66" s="37"/>
      <c r="H66" s="37"/>
      <c r="I66" s="37"/>
      <c r="J66" s="94"/>
    </row>
    <row r="67" spans="1:20" ht="12.75">
      <c r="A67" s="181"/>
      <c r="B67" s="41"/>
      <c r="C67" s="41"/>
      <c r="D67" s="118"/>
      <c r="E67" s="124"/>
      <c r="F67" s="56"/>
      <c r="G67" s="122"/>
      <c r="H67" s="122"/>
      <c r="I67" s="122"/>
      <c r="J67" s="122"/>
      <c r="K67" s="122"/>
      <c r="L67" s="122"/>
      <c r="M67" s="122"/>
      <c r="N67" s="122"/>
      <c r="O67" s="122"/>
      <c r="P67" s="78"/>
      <c r="Q67" s="78"/>
      <c r="R67" s="79"/>
      <c r="S67" s="35"/>
      <c r="T67" s="35"/>
    </row>
    <row r="68" spans="1:20" ht="12.75">
      <c r="A68" s="181"/>
      <c r="B68" s="5" t="s">
        <v>34</v>
      </c>
      <c r="C68" s="196" t="s">
        <v>241</v>
      </c>
      <c r="D68" s="148"/>
      <c r="E68" s="176"/>
      <c r="F68" s="301" t="s">
        <v>242</v>
      </c>
      <c r="G68" s="272"/>
      <c r="H68" s="272"/>
      <c r="I68" s="272"/>
      <c r="J68" s="272"/>
      <c r="K68" s="272"/>
      <c r="L68" s="272"/>
      <c r="M68" s="272"/>
      <c r="N68" s="272"/>
      <c r="O68" s="272"/>
      <c r="P68" s="80"/>
      <c r="Q68" s="80"/>
      <c r="R68" s="81"/>
      <c r="S68" s="1"/>
      <c r="T68" s="1"/>
    </row>
    <row r="69" spans="1:20" ht="12.75" customHeight="1">
      <c r="A69" s="181"/>
      <c r="B69" s="7"/>
      <c r="C69" s="271" t="s">
        <v>243</v>
      </c>
      <c r="D69" s="271"/>
      <c r="E69" s="271"/>
      <c r="F69" s="271"/>
      <c r="G69" s="271"/>
      <c r="H69" s="271"/>
      <c r="I69" s="56"/>
      <c r="J69" s="56"/>
      <c r="K69" s="56"/>
      <c r="L69" s="56"/>
      <c r="P69" s="80"/>
      <c r="Q69" s="80"/>
      <c r="R69" s="81"/>
      <c r="S69" s="1"/>
      <c r="T69" s="1"/>
    </row>
    <row r="70" spans="1:20" ht="12.75">
      <c r="A70" s="181"/>
      <c r="B70" s="7"/>
      <c r="C70" s="121" t="s">
        <v>244</v>
      </c>
      <c r="D70" s="148"/>
      <c r="E70" s="176"/>
      <c r="F70" s="58"/>
      <c r="G70" s="56"/>
      <c r="H70" s="56"/>
      <c r="I70" s="56"/>
      <c r="K70" s="55"/>
      <c r="L70" s="55"/>
      <c r="M70" s="55"/>
      <c r="N70" s="55"/>
      <c r="O70" s="55"/>
      <c r="P70" s="80"/>
      <c r="Q70" s="80"/>
      <c r="R70" s="81"/>
      <c r="S70" s="1"/>
      <c r="T70" s="1"/>
    </row>
    <row r="71" spans="1:9" ht="12.75">
      <c r="A71" s="181"/>
      <c r="B71" s="7"/>
      <c r="C71" s="121" t="s">
        <v>245</v>
      </c>
      <c r="D71" s="148"/>
      <c r="E71" s="176"/>
      <c r="G71" s="56"/>
      <c r="H71" s="56"/>
      <c r="I71" s="56"/>
    </row>
    <row r="72" spans="1:10" ht="12.75">
      <c r="A72" s="181"/>
      <c r="B72" s="7"/>
      <c r="C72" s="8" t="s">
        <v>25</v>
      </c>
      <c r="D72" s="148"/>
      <c r="E72" s="176"/>
      <c r="F72" s="59"/>
      <c r="G72" s="56"/>
      <c r="H72" s="56"/>
      <c r="I72" s="56"/>
      <c r="J72" s="55"/>
    </row>
    <row r="73" spans="1:10" ht="12.75">
      <c r="A73" s="181"/>
      <c r="B73" s="7"/>
      <c r="C73" s="13" t="s">
        <v>49</v>
      </c>
      <c r="D73" s="148"/>
      <c r="E73" s="176"/>
      <c r="F73" s="59"/>
      <c r="G73" s="56"/>
      <c r="H73" s="56"/>
      <c r="I73" s="56"/>
      <c r="J73" s="55"/>
    </row>
    <row r="74" spans="1:15" ht="12.75">
      <c r="A74" s="181"/>
      <c r="B74" s="7"/>
      <c r="C74" s="8" t="s">
        <v>149</v>
      </c>
      <c r="D74" s="148"/>
      <c r="E74" s="176"/>
      <c r="G74" s="60"/>
      <c r="H74" s="60"/>
      <c r="I74" s="60"/>
      <c r="J74" s="55"/>
      <c r="L74" s="53"/>
      <c r="M74" s="104"/>
      <c r="N74" s="104"/>
      <c r="O74" s="104"/>
    </row>
    <row r="75" spans="1:15" ht="12.75">
      <c r="A75" s="181"/>
      <c r="B75" s="7"/>
      <c r="C75" s="106"/>
      <c r="D75" s="16" t="s">
        <v>47</v>
      </c>
      <c r="E75" s="61">
        <f>IF(F121=TRUE,(0.0625*(ROUND(D70,2))*(4*(ROUND(D71,2))+(6*(ROUND(D72,2)))+(3*(ROUND(D73,2)))+(2*(ROUND(D74,2)))+0.09)),0)</f>
        <v>0</v>
      </c>
      <c r="F75" s="227" t="s">
        <v>87</v>
      </c>
      <c r="G75" s="228"/>
      <c r="H75" s="228"/>
      <c r="I75" s="228"/>
      <c r="J75" s="55"/>
      <c r="L75" s="104"/>
      <c r="M75" s="104"/>
      <c r="N75" s="104"/>
      <c r="O75" s="104"/>
    </row>
    <row r="76" spans="1:15" ht="12.75">
      <c r="A76" s="181"/>
      <c r="B76" s="19" t="s">
        <v>152</v>
      </c>
      <c r="C76" s="14"/>
      <c r="D76" s="169"/>
      <c r="E76" s="178"/>
      <c r="F76" s="107" t="s">
        <v>151</v>
      </c>
      <c r="G76" s="108">
        <f>D71*0.075</f>
        <v>0</v>
      </c>
      <c r="H76" s="199">
        <f>IF(D76&gt;G76,"Check Foot Offset. If over 7.5% then it will be added to LL for the calculation of HSA on your certificate","")</f>
      </c>
      <c r="I76" s="199"/>
      <c r="J76" s="199"/>
      <c r="K76" s="199"/>
      <c r="L76" s="104"/>
      <c r="M76" s="104"/>
      <c r="N76" s="104"/>
      <c r="O76" s="104"/>
    </row>
    <row r="77" spans="1:11" ht="12.75">
      <c r="A77" s="181"/>
      <c r="B77" s="33"/>
      <c r="C77" s="96"/>
      <c r="D77" s="97"/>
      <c r="E77" s="99"/>
      <c r="F77" s="95"/>
      <c r="G77" s="95"/>
      <c r="H77" s="199"/>
      <c r="I77" s="199"/>
      <c r="J77" s="199"/>
      <c r="K77" s="199"/>
    </row>
    <row r="78" spans="1:10" ht="12.75">
      <c r="A78" s="181"/>
      <c r="B78" s="33" t="s">
        <v>140</v>
      </c>
      <c r="C78" s="96"/>
      <c r="D78" s="98"/>
      <c r="E78" s="100"/>
      <c r="F78" s="73" t="s">
        <v>76</v>
      </c>
      <c r="G78" s="95"/>
      <c r="H78" s="95"/>
      <c r="I78" s="95"/>
      <c r="J78" s="55"/>
    </row>
    <row r="79" spans="1:10" ht="12.75">
      <c r="A79" s="181"/>
      <c r="B79" s="166"/>
      <c r="C79" s="166"/>
      <c r="D79" s="167"/>
      <c r="E79" s="167"/>
      <c r="F79" s="37"/>
      <c r="G79" s="37"/>
      <c r="H79" s="37"/>
      <c r="I79" s="37"/>
      <c r="J79" s="55"/>
    </row>
    <row r="80" spans="1:12" ht="12.75" customHeight="1">
      <c r="A80" s="181"/>
      <c r="B80" s="3" t="s">
        <v>74</v>
      </c>
      <c r="D80" s="149"/>
      <c r="E80" s="62" t="s">
        <v>76</v>
      </c>
      <c r="F80" s="198">
        <f>IF(OR(D80=1,D80=2),"There is no rating reduction for fewer than 3 spinnakers; certificate will show 3 spinnakers","")</f>
      </c>
      <c r="G80" s="198"/>
      <c r="H80" s="198"/>
      <c r="I80" s="198"/>
      <c r="J80" s="198"/>
      <c r="K80" s="198"/>
      <c r="L80" s="198"/>
    </row>
    <row r="81" spans="1:10" ht="12.75" customHeight="1">
      <c r="A81" s="181"/>
      <c r="D81" s="71"/>
      <c r="E81" s="13"/>
      <c r="F81" s="37"/>
      <c r="G81" s="37"/>
      <c r="H81" s="37"/>
      <c r="I81" s="37"/>
      <c r="J81" s="94"/>
    </row>
    <row r="82" spans="1:10" ht="12.75" customHeight="1">
      <c r="A82" s="181"/>
      <c r="B82" s="272" t="s">
        <v>84</v>
      </c>
      <c r="C82" s="272"/>
      <c r="D82" s="197"/>
      <c r="E82" s="197"/>
      <c r="F82" s="73" t="s">
        <v>76</v>
      </c>
      <c r="G82" s="37"/>
      <c r="H82" s="37"/>
      <c r="I82" s="37"/>
      <c r="J82" s="94"/>
    </row>
    <row r="83" spans="1:10" ht="12.75" customHeight="1">
      <c r="A83" s="181"/>
      <c r="B83" s="33"/>
      <c r="C83" s="33"/>
      <c r="D83" s="72"/>
      <c r="E83" s="72"/>
      <c r="F83" s="37"/>
      <c r="G83" s="37"/>
      <c r="H83" s="37"/>
      <c r="I83" s="37"/>
      <c r="J83" s="94"/>
    </row>
    <row r="84" spans="1:14" ht="12.75">
      <c r="A84" s="181"/>
      <c r="B84" s="5" t="s">
        <v>32</v>
      </c>
      <c r="C84" s="6" t="s">
        <v>28</v>
      </c>
      <c r="D84" s="148"/>
      <c r="E84" s="176"/>
      <c r="F84" s="36"/>
      <c r="G84" s="256" t="s">
        <v>199</v>
      </c>
      <c r="H84" s="256"/>
      <c r="I84" s="256"/>
      <c r="J84" s="256"/>
      <c r="K84" s="156"/>
      <c r="L84" s="156"/>
      <c r="M84" s="156"/>
      <c r="N84" s="22"/>
    </row>
    <row r="85" spans="1:14" ht="12.75">
      <c r="A85" s="181"/>
      <c r="B85" s="7"/>
      <c r="C85" s="8" t="s">
        <v>29</v>
      </c>
      <c r="D85" s="148"/>
      <c r="E85" s="176"/>
      <c r="F85" s="36"/>
      <c r="G85" s="245" t="s">
        <v>212</v>
      </c>
      <c r="H85" s="245"/>
      <c r="I85" s="245"/>
      <c r="J85" s="245"/>
      <c r="K85" s="129"/>
      <c r="L85" s="129"/>
      <c r="M85" s="129"/>
      <c r="N85" s="22"/>
    </row>
    <row r="86" spans="1:14" ht="12.75">
      <c r="A86" s="181"/>
      <c r="B86" s="7"/>
      <c r="C86" s="121" t="s">
        <v>246</v>
      </c>
      <c r="D86" s="148"/>
      <c r="E86" s="176"/>
      <c r="F86" s="63"/>
      <c r="G86" s="157" t="s">
        <v>148</v>
      </c>
      <c r="H86" s="158"/>
      <c r="I86" s="60"/>
      <c r="J86" s="55"/>
      <c r="K86" s="22"/>
      <c r="L86" s="22"/>
      <c r="M86" s="22"/>
      <c r="N86" s="22"/>
    </row>
    <row r="87" spans="1:13" ht="12.75" customHeight="1">
      <c r="A87" s="181"/>
      <c r="B87" s="7"/>
      <c r="C87" s="8" t="s">
        <v>30</v>
      </c>
      <c r="D87" s="148"/>
      <c r="E87" s="176"/>
      <c r="F87" s="101">
        <f>IF(AND(D87&gt;0,D87&lt;D86*0.75),"SHW &lt; 75%SF = headsail. Check data","")</f>
      </c>
      <c r="G87" s="159" t="s">
        <v>147</v>
      </c>
      <c r="H87" s="160"/>
      <c r="I87" s="127"/>
      <c r="J87" s="55"/>
      <c r="K87" s="22"/>
      <c r="L87" s="22"/>
      <c r="M87" s="22"/>
    </row>
    <row r="88" spans="1:14" ht="12.75">
      <c r="A88" s="181"/>
      <c r="B88" s="18" t="s">
        <v>53</v>
      </c>
      <c r="C88" s="12" t="s">
        <v>31</v>
      </c>
      <c r="D88" s="148"/>
      <c r="E88" s="176"/>
      <c r="F88" s="101"/>
      <c r="G88" s="127"/>
      <c r="H88" s="127"/>
      <c r="I88" s="127"/>
      <c r="J88" s="127"/>
      <c r="K88" s="127"/>
      <c r="L88" s="127"/>
      <c r="M88" s="127"/>
      <c r="N88" s="127"/>
    </row>
    <row r="89" spans="1:10" ht="12.75">
      <c r="A89" s="181"/>
      <c r="B89" s="15" t="s">
        <v>48</v>
      </c>
      <c r="D89" s="16" t="s">
        <v>46</v>
      </c>
      <c r="E89" s="50">
        <f>IF(AND(F122=TRUE,C142=0),((ROUND(D84,2)+ROUND(D85,2))/2)*((ROUND(D86,2)+(4*ROUND(D87,2)))/5)*0.83,0)</f>
        <v>0</v>
      </c>
      <c r="F89" s="192"/>
      <c r="G89" s="95"/>
      <c r="H89" s="95"/>
      <c r="I89" s="95"/>
      <c r="J89" s="55"/>
    </row>
    <row r="90" spans="1:10" ht="12.75">
      <c r="A90" s="181"/>
      <c r="B90" s="5" t="s">
        <v>33</v>
      </c>
      <c r="C90" s="6" t="s">
        <v>28</v>
      </c>
      <c r="D90" s="148"/>
      <c r="E90" s="176"/>
      <c r="F90" s="64"/>
      <c r="G90" s="294" t="s">
        <v>236</v>
      </c>
      <c r="H90" s="294"/>
      <c r="I90" s="294"/>
      <c r="J90" s="55"/>
    </row>
    <row r="91" spans="1:10" ht="12.75">
      <c r="A91" s="181"/>
      <c r="B91" s="7"/>
      <c r="C91" s="8" t="s">
        <v>29</v>
      </c>
      <c r="D91" s="148"/>
      <c r="E91" s="176"/>
      <c r="F91" s="64"/>
      <c r="G91" s="294"/>
      <c r="H91" s="294"/>
      <c r="I91" s="294"/>
      <c r="J91" s="55"/>
    </row>
    <row r="92" spans="1:10" ht="12.75">
      <c r="A92" s="181"/>
      <c r="B92" s="7"/>
      <c r="C92" s="121" t="s">
        <v>246</v>
      </c>
      <c r="D92" s="148"/>
      <c r="E92" s="176"/>
      <c r="F92" s="64"/>
      <c r="G92" s="294"/>
      <c r="H92" s="294"/>
      <c r="I92" s="294"/>
      <c r="J92" s="55"/>
    </row>
    <row r="93" spans="1:10" ht="12.75">
      <c r="A93" s="181"/>
      <c r="B93" s="7"/>
      <c r="C93" s="8" t="s">
        <v>30</v>
      </c>
      <c r="D93" s="148"/>
      <c r="E93" s="176"/>
      <c r="F93" s="101"/>
      <c r="G93" s="294"/>
      <c r="H93" s="294"/>
      <c r="I93" s="294"/>
      <c r="J93" s="55"/>
    </row>
    <row r="94" spans="1:14" ht="12.75">
      <c r="A94" s="181"/>
      <c r="B94" s="18" t="s">
        <v>53</v>
      </c>
      <c r="C94" s="12" t="s">
        <v>31</v>
      </c>
      <c r="D94" s="148"/>
      <c r="E94" s="176"/>
      <c r="F94" s="101"/>
      <c r="G94" s="127"/>
      <c r="H94" s="127"/>
      <c r="I94" s="127"/>
      <c r="J94" s="127"/>
      <c r="K94" s="127"/>
      <c r="L94" s="127"/>
      <c r="M94" s="127"/>
      <c r="N94" s="127"/>
    </row>
    <row r="95" spans="1:10" ht="12.75">
      <c r="A95" s="181"/>
      <c r="B95" s="47" t="s">
        <v>48</v>
      </c>
      <c r="D95" s="16" t="s">
        <v>46</v>
      </c>
      <c r="E95" s="50">
        <f>IF(AND(F123=TRUE,C143=0),((ROUND(D90,2)+ROUND(D91,2))/2)*((ROUND(D92,2)+(4*ROUND(D93,2)))/5)*0.83,0)</f>
        <v>0</v>
      </c>
      <c r="F95" s="192"/>
      <c r="G95" s="95"/>
      <c r="H95" s="95"/>
      <c r="I95" s="95"/>
      <c r="J95" s="55"/>
    </row>
    <row r="96" spans="1:10" ht="12.75">
      <c r="A96" s="181"/>
      <c r="B96" s="44"/>
      <c r="D96" s="45"/>
      <c r="E96" s="46"/>
      <c r="F96" s="65"/>
      <c r="G96" s="65"/>
      <c r="H96" s="65"/>
      <c r="I96" s="65"/>
      <c r="J96" s="55"/>
    </row>
    <row r="97" spans="1:10" ht="12.75">
      <c r="A97" s="181"/>
      <c r="B97" s="5" t="s">
        <v>40</v>
      </c>
      <c r="C97" s="6" t="s">
        <v>41</v>
      </c>
      <c r="D97" s="148"/>
      <c r="E97" s="176"/>
      <c r="F97" s="64"/>
      <c r="G97" s="65"/>
      <c r="H97" s="65"/>
      <c r="I97" s="65"/>
      <c r="J97" s="55"/>
    </row>
    <row r="98" spans="1:10" ht="12" customHeight="1">
      <c r="A98" s="181"/>
      <c r="B98" s="7"/>
      <c r="C98" s="8" t="s">
        <v>42</v>
      </c>
      <c r="D98" s="148"/>
      <c r="E98" s="176"/>
      <c r="J98" s="66"/>
    </row>
    <row r="99" spans="1:5" ht="12.75">
      <c r="A99" s="181"/>
      <c r="B99" s="7"/>
      <c r="C99" s="8" t="s">
        <v>43</v>
      </c>
      <c r="D99" s="148"/>
      <c r="E99" s="176"/>
    </row>
    <row r="100" spans="1:9" ht="12.75">
      <c r="A100" s="181"/>
      <c r="B100" s="11"/>
      <c r="C100" s="12" t="s">
        <v>44</v>
      </c>
      <c r="D100" s="148"/>
      <c r="E100" s="176"/>
      <c r="I100" s="22"/>
    </row>
    <row r="101" spans="1:12" ht="12.75">
      <c r="A101" s="181"/>
      <c r="B101" s="75"/>
      <c r="C101" s="13"/>
      <c r="D101" s="57"/>
      <c r="E101" s="13"/>
      <c r="G101" s="128"/>
      <c r="J101" s="112"/>
      <c r="K101" s="112"/>
      <c r="L101" s="112"/>
    </row>
    <row r="102" spans="1:9" ht="15.75">
      <c r="A102" s="181"/>
      <c r="B102" s="154" t="s">
        <v>50</v>
      </c>
      <c r="C102" s="150"/>
      <c r="D102" s="22"/>
      <c r="E102" s="150"/>
      <c r="F102" s="151"/>
      <c r="G102" s="151"/>
      <c r="H102" s="151"/>
      <c r="I102" s="151"/>
    </row>
    <row r="103" spans="1:9" ht="12.75">
      <c r="A103" s="181"/>
      <c r="B103" s="51" t="s">
        <v>73</v>
      </c>
      <c r="C103" s="150"/>
      <c r="D103" s="22"/>
      <c r="E103" s="150"/>
      <c r="F103" s="151"/>
      <c r="G103" s="151"/>
      <c r="H103" s="151"/>
      <c r="I103" s="151"/>
    </row>
    <row r="104" spans="1:9" ht="12.75">
      <c r="A104" s="181"/>
      <c r="B104" s="152" t="s">
        <v>92</v>
      </c>
      <c r="C104" s="32"/>
      <c r="D104" s="22"/>
      <c r="E104" s="32"/>
      <c r="F104" s="22"/>
      <c r="G104" s="68"/>
      <c r="H104" s="68"/>
      <c r="I104" s="67"/>
    </row>
    <row r="105" spans="1:9" ht="12.75">
      <c r="A105" s="181"/>
      <c r="B105" s="43" t="s">
        <v>194</v>
      </c>
      <c r="C105" s="110"/>
      <c r="D105" s="110"/>
      <c r="E105" s="110"/>
      <c r="F105" s="111"/>
      <c r="G105" s="111"/>
      <c r="H105" s="111"/>
      <c r="I105" s="111"/>
    </row>
    <row r="106" spans="1:9" ht="12.75">
      <c r="A106" s="181"/>
      <c r="B106" s="39" t="s">
        <v>51</v>
      </c>
      <c r="C106" s="151"/>
      <c r="D106" s="151"/>
      <c r="E106" s="151"/>
      <c r="F106" s="67"/>
      <c r="G106" s="67"/>
      <c r="H106" s="67"/>
      <c r="I106" s="13"/>
    </row>
    <row r="107" spans="1:9" ht="12.75">
      <c r="A107" s="181"/>
      <c r="B107" s="68"/>
      <c r="C107" s="69"/>
      <c r="D107" s="67"/>
      <c r="E107" s="69"/>
      <c r="F107" s="67"/>
      <c r="G107" s="67"/>
      <c r="H107" s="67"/>
      <c r="I107" s="13"/>
    </row>
    <row r="108" spans="1:9" ht="12.75">
      <c r="A108" s="181"/>
      <c r="B108" s="3" t="s">
        <v>61</v>
      </c>
      <c r="D108" s="25">
        <v>11.15</v>
      </c>
      <c r="E108" s="28" t="s">
        <v>66</v>
      </c>
      <c r="F108" s="270" t="s">
        <v>196</v>
      </c>
      <c r="G108" s="270"/>
      <c r="H108" s="270"/>
      <c r="I108" s="270"/>
    </row>
    <row r="109" spans="1:9" ht="12.75">
      <c r="A109" s="181"/>
      <c r="B109" s="3" t="s">
        <v>62</v>
      </c>
      <c r="D109" s="25">
        <v>14.35</v>
      </c>
      <c r="E109" s="29" t="s">
        <v>66</v>
      </c>
      <c r="F109" s="270"/>
      <c r="G109" s="270"/>
      <c r="H109" s="270"/>
      <c r="I109" s="270"/>
    </row>
    <row r="110" spans="1:9" ht="12.75">
      <c r="A110" s="181"/>
      <c r="E110" s="70"/>
      <c r="F110" s="70"/>
      <c r="G110" s="70"/>
      <c r="H110" s="70"/>
      <c r="I110" s="70"/>
    </row>
    <row r="111" spans="1:6" ht="12.75">
      <c r="A111" s="181"/>
      <c r="B111" s="5" t="s">
        <v>60</v>
      </c>
      <c r="C111" s="20"/>
      <c r="D111" s="21" t="s">
        <v>68</v>
      </c>
      <c r="E111" s="20"/>
      <c r="F111" s="6"/>
    </row>
    <row r="112" spans="1:9" ht="12.75">
      <c r="A112" s="181"/>
      <c r="B112" s="7" t="s">
        <v>63</v>
      </c>
      <c r="C112" s="22"/>
      <c r="D112" s="23">
        <f>D39</f>
        <v>0</v>
      </c>
      <c r="E112" s="22" t="s">
        <v>67</v>
      </c>
      <c r="F112" s="26"/>
      <c r="G112" s="269"/>
      <c r="H112" s="269"/>
      <c r="I112" s="269"/>
    </row>
    <row r="113" spans="1:9" ht="12.75">
      <c r="A113" s="181"/>
      <c r="B113" s="7" t="s">
        <v>56</v>
      </c>
      <c r="C113" s="22"/>
      <c r="D113" s="23">
        <f>IF(D112&lt;18,D108,D109)</f>
        <v>11.15</v>
      </c>
      <c r="E113" s="22"/>
      <c r="F113" s="26"/>
      <c r="G113" s="269"/>
      <c r="H113" s="269"/>
      <c r="I113" s="269"/>
    </row>
    <row r="114" spans="1:6" ht="12.75">
      <c r="A114" s="181"/>
      <c r="B114" s="7" t="s">
        <v>57</v>
      </c>
      <c r="C114" s="22"/>
      <c r="D114" s="23">
        <f>D112*D113</f>
        <v>0</v>
      </c>
      <c r="E114" s="22"/>
      <c r="F114" s="8"/>
    </row>
    <row r="115" spans="1:6" ht="12.75">
      <c r="A115" s="181"/>
      <c r="B115" s="7" t="s">
        <v>58</v>
      </c>
      <c r="C115" s="22"/>
      <c r="D115" s="23">
        <f>IF(D126=FALSE,0,D114)</f>
        <v>0</v>
      </c>
      <c r="E115" s="22"/>
      <c r="F115" s="8"/>
    </row>
    <row r="116" spans="1:6" ht="12.75">
      <c r="A116" s="181"/>
      <c r="B116" s="11" t="s">
        <v>59</v>
      </c>
      <c r="C116" s="19"/>
      <c r="D116" s="24">
        <f>SUM(D114:D115)</f>
        <v>0</v>
      </c>
      <c r="E116" s="27"/>
      <c r="F116" s="12"/>
    </row>
    <row r="119" ht="12.75">
      <c r="B119" s="82" t="s">
        <v>91</v>
      </c>
    </row>
    <row r="121" spans="2:7" ht="12.75" hidden="1">
      <c r="B121" s="162"/>
      <c r="C121" s="2"/>
      <c r="D121" s="2" t="s">
        <v>88</v>
      </c>
      <c r="E121" s="2"/>
      <c r="F121" s="2" t="b">
        <f>AND(D70&gt;0,D71&gt;0,D72&gt;0,D73&gt;0,D74&gt;0)</f>
        <v>0</v>
      </c>
      <c r="G121" s="2"/>
    </row>
    <row r="122" spans="2:7" ht="12.75" hidden="1">
      <c r="B122" s="162"/>
      <c r="C122" s="2"/>
      <c r="D122" s="2" t="s">
        <v>89</v>
      </c>
      <c r="E122" s="2"/>
      <c r="F122" s="2" t="b">
        <f>AND(D84&gt;0,D85&gt;0,D86&gt;0,D87&gt;0)</f>
        <v>0</v>
      </c>
      <c r="G122" s="2"/>
    </row>
    <row r="123" spans="2:7" ht="12.75" hidden="1">
      <c r="B123" s="162"/>
      <c r="C123" s="2"/>
      <c r="D123" s="2" t="s">
        <v>90</v>
      </c>
      <c r="E123" s="2"/>
      <c r="F123" s="2" t="b">
        <f>AND(D90&gt;0,D91&gt;0,D92&gt;0,D93&gt;0)</f>
        <v>0</v>
      </c>
      <c r="G123" s="2"/>
    </row>
    <row r="124" spans="2:7" ht="12.75" hidden="1">
      <c r="B124" s="162"/>
      <c r="C124" s="2"/>
      <c r="D124" s="2"/>
      <c r="E124" s="2"/>
      <c r="F124" s="2"/>
      <c r="G124" s="2"/>
    </row>
    <row r="125" spans="2:7" ht="12.75" hidden="1">
      <c r="B125" s="162"/>
      <c r="C125" s="2"/>
      <c r="D125" s="2"/>
      <c r="E125" s="2"/>
      <c r="F125" s="2"/>
      <c r="G125" s="2"/>
    </row>
    <row r="126" spans="2:7" ht="12.75" hidden="1">
      <c r="B126" s="162"/>
      <c r="C126" s="68" t="s">
        <v>69</v>
      </c>
      <c r="D126" s="155" t="b">
        <v>0</v>
      </c>
      <c r="E126" s="2"/>
      <c r="F126" s="2"/>
      <c r="G126" s="2"/>
    </row>
    <row r="127" spans="2:7" ht="12.75" hidden="1">
      <c r="B127" s="162"/>
      <c r="C127" s="38" t="s">
        <v>70</v>
      </c>
      <c r="D127" s="38" t="b">
        <v>0</v>
      </c>
      <c r="E127" s="2"/>
      <c r="F127" s="2"/>
      <c r="G127" s="2"/>
    </row>
    <row r="128" spans="2:7" ht="12.75" hidden="1">
      <c r="B128" s="162"/>
      <c r="C128" s="38"/>
      <c r="D128" s="38"/>
      <c r="E128" s="2"/>
      <c r="F128" s="2"/>
      <c r="G128" s="2"/>
    </row>
    <row r="129" spans="2:7" ht="12.75" hidden="1">
      <c r="B129" s="162"/>
      <c r="C129" s="38" t="s">
        <v>54</v>
      </c>
      <c r="D129" s="38" t="b">
        <v>0</v>
      </c>
      <c r="E129" s="2"/>
      <c r="F129" s="2"/>
      <c r="G129" s="2"/>
    </row>
    <row r="130" spans="2:7" ht="12.75" hidden="1">
      <c r="B130" s="162"/>
      <c r="C130" s="38"/>
      <c r="D130" s="38"/>
      <c r="E130" s="2"/>
      <c r="F130" s="163" t="s">
        <v>134</v>
      </c>
      <c r="G130" s="2"/>
    </row>
    <row r="131" spans="2:7" ht="12.75" hidden="1">
      <c r="B131" s="162"/>
      <c r="C131" s="38" t="s">
        <v>55</v>
      </c>
      <c r="D131" s="38" t="b">
        <v>0</v>
      </c>
      <c r="E131" s="2"/>
      <c r="F131" s="163" t="s">
        <v>135</v>
      </c>
      <c r="G131" s="2"/>
    </row>
    <row r="132" spans="2:7" ht="12.75" hidden="1">
      <c r="B132" s="162"/>
      <c r="C132" s="38"/>
      <c r="D132" s="38"/>
      <c r="E132" s="2"/>
      <c r="F132" s="2"/>
      <c r="G132" s="2"/>
    </row>
    <row r="133" spans="2:7" ht="12.75" hidden="1">
      <c r="B133" s="162"/>
      <c r="C133" s="38"/>
      <c r="D133" s="2" t="s">
        <v>127</v>
      </c>
      <c r="E133" s="2"/>
      <c r="F133" s="2"/>
      <c r="G133" s="2"/>
    </row>
    <row r="134" spans="2:7" ht="12.75" hidden="1">
      <c r="B134" s="162"/>
      <c r="C134" s="38"/>
      <c r="D134" s="2" t="s">
        <v>128</v>
      </c>
      <c r="E134" s="2"/>
      <c r="F134" s="2"/>
      <c r="G134" s="2"/>
    </row>
    <row r="135" spans="2:7" ht="12.75" hidden="1">
      <c r="B135" s="162"/>
      <c r="C135" s="38"/>
      <c r="D135" s="2" t="s">
        <v>129</v>
      </c>
      <c r="E135" s="2"/>
      <c r="F135" s="2"/>
      <c r="G135" s="2"/>
    </row>
    <row r="136" spans="2:7" ht="12.75" hidden="1">
      <c r="B136" s="162"/>
      <c r="C136" s="38"/>
      <c r="D136" s="2" t="s">
        <v>130</v>
      </c>
      <c r="E136" s="2"/>
      <c r="F136" s="2"/>
      <c r="G136" s="2"/>
    </row>
    <row r="137" spans="2:7" ht="12.75" hidden="1">
      <c r="B137" s="162"/>
      <c r="C137" s="38"/>
      <c r="D137" s="2" t="s">
        <v>131</v>
      </c>
      <c r="E137" s="2"/>
      <c r="F137" s="2"/>
      <c r="G137" s="2"/>
    </row>
    <row r="138" spans="2:7" ht="12.75" hidden="1">
      <c r="B138" s="162"/>
      <c r="C138" s="38"/>
      <c r="D138" s="2" t="s">
        <v>132</v>
      </c>
      <c r="E138" s="2"/>
      <c r="F138" s="2"/>
      <c r="G138" s="2"/>
    </row>
    <row r="139" spans="2:7" ht="12.75" hidden="1">
      <c r="B139" s="162"/>
      <c r="C139" s="38"/>
      <c r="D139" s="2" t="s">
        <v>133</v>
      </c>
      <c r="E139" s="2"/>
      <c r="F139" s="2"/>
      <c r="G139" s="2"/>
    </row>
    <row r="140" spans="2:7" ht="12.75" hidden="1">
      <c r="B140" s="162"/>
      <c r="C140" s="38">
        <v>1</v>
      </c>
      <c r="D140" s="38"/>
      <c r="E140" s="2"/>
      <c r="F140" s="2"/>
      <c r="G140" s="2"/>
    </row>
    <row r="141" spans="2:7" ht="12.75" hidden="1">
      <c r="B141" s="162"/>
      <c r="C141" s="2"/>
      <c r="D141" s="2"/>
      <c r="E141" s="2"/>
      <c r="F141" s="2"/>
      <c r="G141" s="2"/>
    </row>
    <row r="142" spans="2:7" ht="12.75" hidden="1">
      <c r="B142" s="162"/>
      <c r="C142" s="2">
        <f>IF((D86*0.75)&gt;D87,1,0)</f>
        <v>0</v>
      </c>
      <c r="D142" s="2" t="s">
        <v>138</v>
      </c>
      <c r="E142" s="2"/>
      <c r="F142" s="2"/>
      <c r="G142" s="2"/>
    </row>
    <row r="143" spans="2:7" ht="12.75" hidden="1">
      <c r="B143" s="162"/>
      <c r="C143" s="2">
        <f>IF((D92*0.75)&gt;D93,1,0)</f>
        <v>0</v>
      </c>
      <c r="D143" s="2" t="s">
        <v>139</v>
      </c>
      <c r="E143" s="2"/>
      <c r="F143" s="2"/>
      <c r="G143" s="2"/>
    </row>
    <row r="144" spans="2:7" ht="12.75" hidden="1">
      <c r="B144" s="162"/>
      <c r="C144" s="2"/>
      <c r="D144" s="2"/>
      <c r="E144" s="2"/>
      <c r="F144" s="2"/>
      <c r="G144" s="2"/>
    </row>
    <row r="145" spans="2:7" ht="12.75" hidden="1">
      <c r="B145" s="162"/>
      <c r="C145" s="2"/>
      <c r="D145" s="2" t="s">
        <v>127</v>
      </c>
      <c r="E145" s="2"/>
      <c r="F145" s="2"/>
      <c r="G145" s="2"/>
    </row>
    <row r="146" spans="2:7" ht="12.75" hidden="1">
      <c r="B146" s="162"/>
      <c r="C146" s="2"/>
      <c r="D146" s="2" t="s">
        <v>141</v>
      </c>
      <c r="E146" s="2"/>
      <c r="F146" s="2"/>
      <c r="G146" s="2"/>
    </row>
    <row r="147" spans="2:7" ht="12.75" hidden="1">
      <c r="B147" s="162"/>
      <c r="C147" s="2"/>
      <c r="D147" s="2" t="s">
        <v>142</v>
      </c>
      <c r="E147" s="2"/>
      <c r="F147" s="2"/>
      <c r="G147" s="2"/>
    </row>
    <row r="148" spans="2:7" ht="12.75" hidden="1">
      <c r="B148" s="162"/>
      <c r="C148" s="2"/>
      <c r="D148" s="2" t="s">
        <v>143</v>
      </c>
      <c r="E148" s="2"/>
      <c r="F148" s="2"/>
      <c r="G148" s="2"/>
    </row>
    <row r="149" spans="2:7" ht="12.75" hidden="1">
      <c r="B149" s="162"/>
      <c r="C149" s="2">
        <v>1</v>
      </c>
      <c r="D149" s="2" t="s">
        <v>144</v>
      </c>
      <c r="E149" s="2"/>
      <c r="F149" s="2"/>
      <c r="G149" s="2"/>
    </row>
    <row r="150" spans="2:7" ht="12.75" hidden="1">
      <c r="B150" s="162"/>
      <c r="C150" s="2" t="b">
        <v>0</v>
      </c>
      <c r="D150" s="133" t="s">
        <v>197</v>
      </c>
      <c r="E150" s="2"/>
      <c r="F150" s="2"/>
      <c r="G150" s="2"/>
    </row>
    <row r="151" spans="2:7" ht="12.75" hidden="1">
      <c r="B151" s="162"/>
      <c r="C151" s="2" t="b">
        <v>0</v>
      </c>
      <c r="D151" s="133" t="s">
        <v>198</v>
      </c>
      <c r="E151" s="2"/>
      <c r="F151" s="2"/>
      <c r="G151" s="2"/>
    </row>
    <row r="152" spans="2:7" ht="12.75" hidden="1">
      <c r="B152" s="162"/>
      <c r="C152" s="2" t="b">
        <v>0</v>
      </c>
      <c r="D152" s="133" t="s">
        <v>231</v>
      </c>
      <c r="E152" s="2"/>
      <c r="F152" s="2"/>
      <c r="G152" s="2"/>
    </row>
    <row r="153" spans="2:7" ht="12.75" hidden="1">
      <c r="B153" s="162"/>
      <c r="C153" s="2" t="b">
        <v>0</v>
      </c>
      <c r="D153" s="133" t="s">
        <v>232</v>
      </c>
      <c r="E153" s="2"/>
      <c r="F153" s="2"/>
      <c r="G153" s="2"/>
    </row>
    <row r="154" spans="2:7" ht="12.75" hidden="1">
      <c r="B154" s="162">
        <f>IF(C154=FALSE,0,1)</f>
        <v>0</v>
      </c>
      <c r="C154" s="2" t="b">
        <v>0</v>
      </c>
      <c r="D154" s="123" t="s">
        <v>167</v>
      </c>
      <c r="E154" s="2"/>
      <c r="F154" s="2"/>
      <c r="G154" s="2"/>
    </row>
    <row r="155" spans="2:7" ht="12.75" hidden="1">
      <c r="B155" s="162">
        <f aca="true" t="shared" si="0" ref="B155:B160">IF(C155=FALSE,0,1)</f>
        <v>0</v>
      </c>
      <c r="C155" s="2" t="b">
        <v>0</v>
      </c>
      <c r="D155" s="123" t="s">
        <v>166</v>
      </c>
      <c r="E155" s="2"/>
      <c r="F155" s="2"/>
      <c r="G155" s="2"/>
    </row>
    <row r="156" spans="2:7" ht="12.75" hidden="1">
      <c r="B156" s="162">
        <f t="shared" si="0"/>
        <v>0</v>
      </c>
      <c r="C156" s="2" t="b">
        <v>0</v>
      </c>
      <c r="D156" s="123" t="s">
        <v>170</v>
      </c>
      <c r="E156" s="2"/>
      <c r="F156" s="2"/>
      <c r="G156" s="2"/>
    </row>
    <row r="157" spans="2:7" ht="12.75" hidden="1">
      <c r="B157" s="162">
        <f t="shared" si="0"/>
        <v>0</v>
      </c>
      <c r="C157" s="2" t="b">
        <v>0</v>
      </c>
      <c r="D157" s="2" t="s">
        <v>171</v>
      </c>
      <c r="E157" s="2"/>
      <c r="F157" s="2"/>
      <c r="G157" s="2"/>
    </row>
    <row r="158" spans="2:7" ht="12.75" hidden="1">
      <c r="B158" s="162">
        <f t="shared" si="0"/>
        <v>0</v>
      </c>
      <c r="C158" s="2" t="b">
        <v>0</v>
      </c>
      <c r="D158" s="133" t="s">
        <v>187</v>
      </c>
      <c r="E158" s="2"/>
      <c r="F158" s="2"/>
      <c r="G158" s="2"/>
    </row>
    <row r="159" spans="2:7" ht="12.75" hidden="1">
      <c r="B159" s="162">
        <f t="shared" si="0"/>
        <v>0</v>
      </c>
      <c r="C159" s="2" t="b">
        <v>0</v>
      </c>
      <c r="D159" s="2" t="s">
        <v>168</v>
      </c>
      <c r="E159" s="2"/>
      <c r="F159" s="2"/>
      <c r="G159" s="2"/>
    </row>
    <row r="160" spans="2:7" ht="12.75" hidden="1">
      <c r="B160" s="162">
        <f t="shared" si="0"/>
        <v>0</v>
      </c>
      <c r="C160" s="2" t="b">
        <v>0</v>
      </c>
      <c r="D160" s="2" t="s">
        <v>169</v>
      </c>
      <c r="E160" s="2"/>
      <c r="F160" s="2"/>
      <c r="G160" s="2"/>
    </row>
    <row r="161" spans="2:7" ht="12.75" hidden="1">
      <c r="B161" s="164">
        <f>SUM(B154:B160)</f>
        <v>0</v>
      </c>
      <c r="C161" s="2"/>
      <c r="D161" s="133" t="s">
        <v>201</v>
      </c>
      <c r="E161" s="2"/>
      <c r="F161" s="2"/>
      <c r="G161" s="2"/>
    </row>
    <row r="162" spans="2:7" ht="12.75" hidden="1">
      <c r="B162" s="162"/>
      <c r="C162" s="2"/>
      <c r="D162" s="133"/>
      <c r="E162" s="2"/>
      <c r="F162" s="2"/>
      <c r="G162" s="2"/>
    </row>
    <row r="163" spans="2:7" ht="24" hidden="1">
      <c r="B163" s="162"/>
      <c r="C163" s="2">
        <v>1</v>
      </c>
      <c r="D163" s="125" t="s">
        <v>127</v>
      </c>
      <c r="E163" s="2"/>
      <c r="F163" s="2"/>
      <c r="G163" s="2"/>
    </row>
    <row r="164" spans="2:7" ht="12.75" hidden="1">
      <c r="B164" s="162"/>
      <c r="C164" s="2"/>
      <c r="D164" s="126" t="s">
        <v>182</v>
      </c>
      <c r="F164" s="2"/>
      <c r="G164" s="2"/>
    </row>
    <row r="165" spans="2:7" ht="12.75" hidden="1">
      <c r="B165" s="162"/>
      <c r="C165" s="2"/>
      <c r="D165" s="126" t="s">
        <v>181</v>
      </c>
      <c r="F165" s="2"/>
      <c r="G165" s="2"/>
    </row>
    <row r="166" spans="2:7" ht="36" hidden="1">
      <c r="B166" s="162"/>
      <c r="C166" s="2"/>
      <c r="D166" s="126" t="s">
        <v>179</v>
      </c>
      <c r="F166" s="2"/>
      <c r="G166" s="2"/>
    </row>
    <row r="167" spans="2:7" ht="36" hidden="1">
      <c r="B167" s="162"/>
      <c r="C167" s="2"/>
      <c r="D167" s="126" t="s">
        <v>180</v>
      </c>
      <c r="F167" s="2"/>
      <c r="G167" s="2"/>
    </row>
    <row r="168" spans="2:7" ht="24" hidden="1">
      <c r="B168" s="162"/>
      <c r="C168" s="2"/>
      <c r="D168" s="126" t="s">
        <v>183</v>
      </c>
      <c r="F168" s="2"/>
      <c r="G168" s="2"/>
    </row>
    <row r="169" spans="2:7" ht="36" hidden="1">
      <c r="B169" s="162"/>
      <c r="C169" s="2"/>
      <c r="D169" s="126" t="s">
        <v>184</v>
      </c>
      <c r="F169" s="2"/>
      <c r="G169" s="2"/>
    </row>
    <row r="170" spans="2:7" ht="12.75" hidden="1">
      <c r="B170" s="162"/>
      <c r="C170" s="2"/>
      <c r="D170" s="126" t="s">
        <v>185</v>
      </c>
      <c r="F170" s="2"/>
      <c r="G170" s="2"/>
    </row>
    <row r="171" ht="12.75" hidden="1"/>
    <row r="172" ht="12.75" hidden="1"/>
  </sheetData>
  <sheetProtection password="86C1" sheet="1" selectLockedCells="1"/>
  <mergeCells count="95">
    <mergeCell ref="J10:O10"/>
    <mergeCell ref="J11:O11"/>
    <mergeCell ref="J2:O3"/>
    <mergeCell ref="J5:O5"/>
    <mergeCell ref="J6:O6"/>
    <mergeCell ref="J7:O7"/>
    <mergeCell ref="J8:O8"/>
    <mergeCell ref="J9:O9"/>
    <mergeCell ref="G90:I93"/>
    <mergeCell ref="J30:O31"/>
    <mergeCell ref="J33:L33"/>
    <mergeCell ref="G10:I10"/>
    <mergeCell ref="G50:O50"/>
    <mergeCell ref="F68:O68"/>
    <mergeCell ref="D15:F15"/>
    <mergeCell ref="D16:F16"/>
    <mergeCell ref="D18:F18"/>
    <mergeCell ref="J12:O12"/>
    <mergeCell ref="D11:F11"/>
    <mergeCell ref="D12:F12"/>
    <mergeCell ref="D14:F14"/>
    <mergeCell ref="G58:O58"/>
    <mergeCell ref="G55:O55"/>
    <mergeCell ref="D34:G34"/>
    <mergeCell ref="D23:F23"/>
    <mergeCell ref="J14:O14"/>
    <mergeCell ref="H39:I39"/>
    <mergeCell ref="D20:F20"/>
    <mergeCell ref="B58:C58"/>
    <mergeCell ref="B59:C59"/>
    <mergeCell ref="J16:O16"/>
    <mergeCell ref="B50:B51"/>
    <mergeCell ref="D28:G28"/>
    <mergeCell ref="G57:O57"/>
    <mergeCell ref="G47:O47"/>
    <mergeCell ref="G48:O48"/>
    <mergeCell ref="G49:O49"/>
    <mergeCell ref="J27:O29"/>
    <mergeCell ref="D30:G30"/>
    <mergeCell ref="D31:G31"/>
    <mergeCell ref="D33:G33"/>
    <mergeCell ref="F39:G39"/>
    <mergeCell ref="B15:C15"/>
    <mergeCell ref="B16:C16"/>
    <mergeCell ref="G113:I113"/>
    <mergeCell ref="G112:I112"/>
    <mergeCell ref="F108:I109"/>
    <mergeCell ref="G59:O59"/>
    <mergeCell ref="G60:O60"/>
    <mergeCell ref="C69:H69"/>
    <mergeCell ref="B82:C82"/>
    <mergeCell ref="D36:E36"/>
    <mergeCell ref="A1:B2"/>
    <mergeCell ref="D5:H5"/>
    <mergeCell ref="I1:I6"/>
    <mergeCell ref="C9:H9"/>
    <mergeCell ref="B4:H4"/>
    <mergeCell ref="D3:H3"/>
    <mergeCell ref="C1:H2"/>
    <mergeCell ref="J1:O1"/>
    <mergeCell ref="J4:O4"/>
    <mergeCell ref="G85:J85"/>
    <mergeCell ref="J34:O35"/>
    <mergeCell ref="G43:O43"/>
    <mergeCell ref="G44:O44"/>
    <mergeCell ref="G45:O45"/>
    <mergeCell ref="G46:O46"/>
    <mergeCell ref="G84:J84"/>
    <mergeCell ref="D29:G29"/>
    <mergeCell ref="G53:O53"/>
    <mergeCell ref="D32:G32"/>
    <mergeCell ref="B62:C62"/>
    <mergeCell ref="B60:C60"/>
    <mergeCell ref="B61:C61"/>
    <mergeCell ref="G52:O52"/>
    <mergeCell ref="G61:O61"/>
    <mergeCell ref="G56:O56"/>
    <mergeCell ref="G12:I12"/>
    <mergeCell ref="G13:I13"/>
    <mergeCell ref="G14:I14"/>
    <mergeCell ref="J15:O15"/>
    <mergeCell ref="G16:I16"/>
    <mergeCell ref="D19:F19"/>
    <mergeCell ref="J13:O13"/>
    <mergeCell ref="D17:F17"/>
    <mergeCell ref="D82:E82"/>
    <mergeCell ref="F80:L80"/>
    <mergeCell ref="H76:K77"/>
    <mergeCell ref="D21:F21"/>
    <mergeCell ref="B27:G27"/>
    <mergeCell ref="J17:O17"/>
    <mergeCell ref="D22:F22"/>
    <mergeCell ref="F75:I75"/>
    <mergeCell ref="G51:O51"/>
    <mergeCell ref="G54:O54"/>
  </mergeCells>
  <dataValidations count="5">
    <dataValidation type="decimal" allowBlank="1" showInputMessage="1" showErrorMessage="1" error="Numbers only, do not include letters please. If not applicable, leave blank." sqref="D84:D88 D64:D66 D97:D100 D90:D94">
      <formula1>0</formula1>
      <formula2>100000</formula2>
    </dataValidation>
    <dataValidation type="whole" allowBlank="1" showInputMessage="1" showErrorMessage="1" error="Numbers only, do not include letters please. If not applicable, leave blank." sqref="D80">
      <formula1>0</formula1>
      <formula2>100</formula2>
    </dataValidation>
    <dataValidation type="decimal" allowBlank="1" showInputMessage="1" showErrorMessage="1" error="Numbers only, do not include letters please. If not applicable, leave blank." sqref="D70:D74 D68">
      <formula1>0</formula1>
      <formula2>10000</formula2>
    </dataValidation>
    <dataValidation type="decimal" allowBlank="1" showInputMessage="1" showErrorMessage="1" error="Numbers only, do not include letters please. If not applicable, leave blank." sqref="D53:D61 D46:D51">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J10" r:id="rId1" display="info@rorcrating.com"/>
  </hyperlinks>
  <printOptions/>
  <pageMargins left="0.35433070866141736"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AZ6"/>
  <sheetViews>
    <sheetView zoomScalePageLayoutView="0" workbookViewId="0" topLeftCell="BB1">
      <selection activeCell="BB1" sqref="BB1"/>
    </sheetView>
  </sheetViews>
  <sheetFormatPr defaultColWidth="9.140625" defaultRowHeight="12.75"/>
  <cols>
    <col min="1" max="53" width="9.140625" style="0" hidden="1" customWidth="1"/>
  </cols>
  <sheetData>
    <row r="1" spans="1:52" ht="12.75">
      <c r="A1" t="s">
        <v>93</v>
      </c>
      <c r="B1" t="s">
        <v>94</v>
      </c>
      <c r="C1" t="s">
        <v>95</v>
      </c>
      <c r="D1" t="s">
        <v>96</v>
      </c>
      <c r="E1" t="s">
        <v>98</v>
      </c>
      <c r="F1" t="s">
        <v>97</v>
      </c>
      <c r="G1" t="s">
        <v>126</v>
      </c>
      <c r="H1" t="s">
        <v>101</v>
      </c>
      <c r="I1" t="s">
        <v>102</v>
      </c>
      <c r="J1" t="s">
        <v>103</v>
      </c>
      <c r="K1" s="90" t="s">
        <v>104</v>
      </c>
      <c r="L1" s="90" t="s">
        <v>105</v>
      </c>
      <c r="M1" t="s">
        <v>106</v>
      </c>
      <c r="N1" t="s">
        <v>19</v>
      </c>
      <c r="O1" t="s">
        <v>20</v>
      </c>
      <c r="P1" t="s">
        <v>22</v>
      </c>
      <c r="Q1" t="s">
        <v>21</v>
      </c>
      <c r="R1" t="s">
        <v>107</v>
      </c>
      <c r="S1" t="s">
        <v>218</v>
      </c>
      <c r="T1" t="s">
        <v>219</v>
      </c>
      <c r="U1" t="s">
        <v>220</v>
      </c>
      <c r="V1" t="s">
        <v>221</v>
      </c>
      <c r="W1" t="s">
        <v>222</v>
      </c>
      <c r="X1" t="s">
        <v>108</v>
      </c>
      <c r="Y1" t="s">
        <v>109</v>
      </c>
      <c r="Z1" t="s">
        <v>24</v>
      </c>
      <c r="AA1" t="s">
        <v>110</v>
      </c>
      <c r="AB1" t="s">
        <v>49</v>
      </c>
      <c r="AC1" t="s">
        <v>45</v>
      </c>
      <c r="AD1" t="s">
        <v>149</v>
      </c>
      <c r="AE1" t="s">
        <v>146</v>
      </c>
      <c r="AF1" t="s">
        <v>113</v>
      </c>
      <c r="AG1" t="s">
        <v>112</v>
      </c>
      <c r="AH1" t="s">
        <v>111</v>
      </c>
      <c r="AI1" t="s">
        <v>114</v>
      </c>
      <c r="AJ1" s="90" t="s">
        <v>115</v>
      </c>
      <c r="AK1" t="s">
        <v>120</v>
      </c>
      <c r="AL1" t="s">
        <v>121</v>
      </c>
      <c r="AM1" t="s">
        <v>122</v>
      </c>
      <c r="AN1" t="s">
        <v>123</v>
      </c>
      <c r="AO1" t="s">
        <v>116</v>
      </c>
      <c r="AP1" t="s">
        <v>117</v>
      </c>
      <c r="AQ1" t="s">
        <v>118</v>
      </c>
      <c r="AR1" t="s">
        <v>119</v>
      </c>
      <c r="AS1" s="90" t="s">
        <v>31</v>
      </c>
      <c r="AT1" t="s">
        <v>41</v>
      </c>
      <c r="AU1" t="s">
        <v>42</v>
      </c>
      <c r="AV1" t="s">
        <v>124</v>
      </c>
      <c r="AW1" t="s">
        <v>125</v>
      </c>
      <c r="AX1" t="s">
        <v>153</v>
      </c>
      <c r="AY1" s="84" t="s">
        <v>99</v>
      </c>
      <c r="AZ1" s="84" t="s">
        <v>100</v>
      </c>
    </row>
    <row r="2" spans="1:50" ht="12.75">
      <c r="A2" s="83" t="str">
        <f>IF(OR(Application!D39="",Application!D129=FALSE),"donotimport",ROUND(Application!D39,2))</f>
        <v>donotimport</v>
      </c>
      <c r="B2" s="83" t="str">
        <f>IF(Application!$D40="","donotimport",ROUND(Application!$D40,2))</f>
        <v>donotimport</v>
      </c>
      <c r="C2" s="83" t="str">
        <f>IF(Application!$D41="","donotimport",ROUND(Application!$D41,2))</f>
        <v>donotimport</v>
      </c>
      <c r="D2" s="83" t="str">
        <f>IF(Application!$D42="","donotimport",ROUND(Application!$D42,2))</f>
        <v>donotimport</v>
      </c>
      <c r="E2" s="83" t="str">
        <f>IF(Application!$D43="","donotimport",ROUND(Application!$D43,2))</f>
        <v>donotimport</v>
      </c>
      <c r="F2" s="83" t="str">
        <f>IF(Application!$D44="","donotimport",ROUND(Application!$D44,2))</f>
        <v>donotimport</v>
      </c>
      <c r="G2" s="91" t="str">
        <f>IF(Application!$D45="","donotimport",ROUND(Application!$D45,0))</f>
        <v>donotimport</v>
      </c>
      <c r="H2" s="91" t="str">
        <f>IF(Application!$D47="","donotimport",ROUND(Application!$D47,0))</f>
        <v>donotimport</v>
      </c>
      <c r="I2" s="83" t="str">
        <f>IF(Application!$D48="","donotimport",ROUND(Application!$D48,2))</f>
        <v>donotimport</v>
      </c>
      <c r="J2" s="83" t="str">
        <f>IF(Application!$D49="","donotimport",ROUND(Application!$D49,2))</f>
        <v>donotimport</v>
      </c>
      <c r="K2" s="83" t="str">
        <f>IF(Application!$D50="","donotimport",ROUND(Application!$D50,2))</f>
        <v>donotimport</v>
      </c>
      <c r="L2" s="83" t="str">
        <f>IF(Application!$D51="","donotimport",ROUND(Application!$D51,2))</f>
        <v>donotimport</v>
      </c>
      <c r="M2" s="91" t="str">
        <f>IF(Application!$D46="","donotimport",ROUND(Application!$D46,0))</f>
        <v>donotimport</v>
      </c>
      <c r="N2" s="83" t="str">
        <f>IF(Application!$D53="","donotimport",ROUND(Application!$D53,2))</f>
        <v>donotimport</v>
      </c>
      <c r="O2" s="83" t="str">
        <f>IF(Application!$D54="","donotimport",ROUND(Application!$D54,2))</f>
        <v>donotimport</v>
      </c>
      <c r="P2" s="83" t="str">
        <f>IF(Application!$D55="","donotimport",ROUND(Application!$D55,2))</f>
        <v>donotimport</v>
      </c>
      <c r="Q2" s="83" t="str">
        <f>IF(Application!$D56="","donotimport",ROUND(Application!$D56,2))</f>
        <v>donotimport</v>
      </c>
      <c r="R2" s="83" t="str">
        <f>IF(Application!$D57="","donotimport",ROUND(Application!$D57,2))</f>
        <v>donotimport</v>
      </c>
      <c r="S2" s="91" t="str">
        <f>IF(Application!$D58="","donotimport",ROUND(Application!$D58,0))</f>
        <v>donotimport</v>
      </c>
      <c r="T2" s="91" t="str">
        <f>IF(Application!$D59="","donotimport",ROUND(Application!$D59,0))</f>
        <v>donotimport</v>
      </c>
      <c r="U2" s="91" t="str">
        <f>IF(Application!$D60="","donotimport",ROUND(Application!$D60,0))</f>
        <v>donotimport</v>
      </c>
      <c r="V2" s="91" t="str">
        <f>IF(Application!$D61="","donotimport",ROUND(Application!$D61,0))</f>
        <v>donotimport</v>
      </c>
      <c r="W2" s="91" t="str">
        <f>IF(Application!$C163=1,"donotimport",ROUND(Application!$C163-2,0))</f>
        <v>donotimport</v>
      </c>
      <c r="X2" s="83" t="str">
        <f>IF(Application!$D68="","donotimport",ROUND(Application!$D68,2))</f>
        <v>donotimport</v>
      </c>
      <c r="Y2" s="83" t="str">
        <f>IF(Application!$D70="","donotimport",ROUND(Application!$D70,2))</f>
        <v>donotimport</v>
      </c>
      <c r="Z2" s="83" t="str">
        <f>IF(Application!$D71="","donotimport",ROUND(Application!$D71,2))</f>
        <v>donotimport</v>
      </c>
      <c r="AA2" s="83" t="str">
        <f>IF(Application!$D72="","donotimport",ROUND(Application!$D72,2))</f>
        <v>donotimport</v>
      </c>
      <c r="AB2" s="83" t="str">
        <f>IF(Application!$D73="","donotimport",ROUND(Application!$D73,2))</f>
        <v>donotimport</v>
      </c>
      <c r="AC2" s="83" t="str">
        <f>IF(Application!$D74="","donotimport",ROUND(Application!$D74,2))</f>
        <v>donotimport</v>
      </c>
      <c r="AD2" s="83" t="str">
        <f>IF(Application!$D74="","donotimport",ROUND(Application!$D74,2))</f>
        <v>donotimport</v>
      </c>
      <c r="AE2" s="91" t="str">
        <f>IF(Application!C149=1,"donotimport",Application!C149-2)</f>
        <v>donotimport</v>
      </c>
      <c r="AF2" s="83" t="str">
        <f>IF(Application!$D64="","donotimport",ROUND(Application!$D64,2))</f>
        <v>donotimport</v>
      </c>
      <c r="AG2" s="83" t="str">
        <f>IF(Application!$D65="","donotimport",ROUND(Application!$D65,2))</f>
        <v>donotimport</v>
      </c>
      <c r="AH2" s="83" t="str">
        <f>IF(Application!$D66="","donotimport",ROUND(Application!$D66,2))</f>
        <v>donotimport</v>
      </c>
      <c r="AI2" s="91" t="str">
        <f>IF(Application!$D80="","donotimport",IF(OR(Application!$D80=1,Application!D80=2),3,Application!D80))</f>
        <v>donotimport</v>
      </c>
      <c r="AJ2" s="93" t="str">
        <f>IF(Application!$C140=1,"donotimport",Application!$C140-2)</f>
        <v>donotimport</v>
      </c>
      <c r="AK2" s="83" t="str">
        <f>IF(Application!$D84="","donotimport",ROUND(Application!$D84,2))</f>
        <v>donotimport</v>
      </c>
      <c r="AL2" s="83" t="str">
        <f>IF(Application!$D85="","donotimport",ROUND(Application!$D85,2))</f>
        <v>donotimport</v>
      </c>
      <c r="AM2" s="83" t="str">
        <f>IF(Application!$D87="","donotimport",ROUND(Application!$D87,2))</f>
        <v>donotimport</v>
      </c>
      <c r="AN2" s="83" t="str">
        <f>IF(Application!$D86="","donotimport",ROUND(Application!$D86,2))</f>
        <v>donotimport</v>
      </c>
      <c r="AO2" s="83" t="str">
        <f>IF(Application!$D90="","donotimport",ROUND(Application!$D90,2))</f>
        <v>donotimport</v>
      </c>
      <c r="AP2" s="83" t="str">
        <f>IF(Application!$D91="","donotimport",ROUND(Application!$D91,2))</f>
        <v>donotimport</v>
      </c>
      <c r="AQ2" s="83" t="str">
        <f>IF(Application!$D92="","donotimport",ROUND(Application!$D92,2))</f>
        <v>donotimport</v>
      </c>
      <c r="AR2" s="83" t="str">
        <f>IF(Application!$D93="","donotimport",ROUND(Application!$D93,2))</f>
        <v>donotimport</v>
      </c>
      <c r="AS2" s="83" t="str">
        <f>IF(Inputs!B3=0,"donotimport",ROUND(Inputs!B3,2))</f>
        <v>donotimport</v>
      </c>
      <c r="AT2" s="83" t="str">
        <f>IF(Application!$D97="","donotimport",ROUND(Application!$D97,2))</f>
        <v>donotimport</v>
      </c>
      <c r="AU2" s="83" t="str">
        <f>IF(Application!$D98="","donotimport",ROUND(Application!$D98,2))</f>
        <v>donotimport</v>
      </c>
      <c r="AV2" s="83" t="str">
        <f>IF(Application!$D99="","donotimport",ROUND(Application!$D99,2))</f>
        <v>donotimport</v>
      </c>
      <c r="AW2" s="83" t="str">
        <f>IF(Application!$D100="","donotimport",ROUND(Application!$D100,2))</f>
        <v>donotimport</v>
      </c>
      <c r="AX2" s="83" t="str">
        <f>IF(Application!$D76="","donotimport",ROUND(Application!$D76,2))</f>
        <v>donotimport</v>
      </c>
    </row>
    <row r="4" spans="1:50" ht="12.75">
      <c r="A4">
        <v>29</v>
      </c>
      <c r="B4">
        <v>30</v>
      </c>
      <c r="C4">
        <v>31</v>
      </c>
      <c r="D4">
        <v>32</v>
      </c>
      <c r="E4">
        <v>33</v>
      </c>
      <c r="F4">
        <v>34</v>
      </c>
      <c r="G4">
        <v>35</v>
      </c>
      <c r="H4">
        <v>37</v>
      </c>
      <c r="I4">
        <v>38</v>
      </c>
      <c r="J4">
        <v>39</v>
      </c>
      <c r="K4">
        <v>41</v>
      </c>
      <c r="L4">
        <v>42</v>
      </c>
      <c r="M4">
        <v>40</v>
      </c>
      <c r="N4">
        <v>44</v>
      </c>
      <c r="O4">
        <v>45</v>
      </c>
      <c r="P4">
        <v>46</v>
      </c>
      <c r="Q4">
        <v>47</v>
      </c>
      <c r="R4">
        <v>48</v>
      </c>
      <c r="X4">
        <v>51</v>
      </c>
      <c r="Y4">
        <v>53</v>
      </c>
      <c r="Z4">
        <v>54</v>
      </c>
      <c r="AA4">
        <v>55</v>
      </c>
      <c r="AB4">
        <v>56</v>
      </c>
      <c r="AC4">
        <v>57</v>
      </c>
      <c r="AF4">
        <v>60</v>
      </c>
      <c r="AG4">
        <v>61</v>
      </c>
      <c r="AH4">
        <v>62</v>
      </c>
      <c r="AK4">
        <v>68</v>
      </c>
      <c r="AL4">
        <v>69</v>
      </c>
      <c r="AM4">
        <v>71</v>
      </c>
      <c r="AN4">
        <v>70</v>
      </c>
      <c r="AO4">
        <v>74</v>
      </c>
      <c r="AP4">
        <v>75</v>
      </c>
      <c r="AQ4">
        <v>76</v>
      </c>
      <c r="AR4">
        <v>77</v>
      </c>
      <c r="AT4">
        <v>81</v>
      </c>
      <c r="AU4">
        <v>82</v>
      </c>
      <c r="AV4">
        <v>83</v>
      </c>
      <c r="AW4">
        <v>84</v>
      </c>
      <c r="AX4">
        <v>61</v>
      </c>
    </row>
    <row r="5" spans="19:23" ht="12.75">
      <c r="S5" t="s">
        <v>213</v>
      </c>
      <c r="T5" t="s">
        <v>214</v>
      </c>
      <c r="U5" t="s">
        <v>215</v>
      </c>
      <c r="V5" t="s">
        <v>216</v>
      </c>
      <c r="W5" t="s">
        <v>217</v>
      </c>
    </row>
    <row r="6" ht="12.75">
      <c r="AA6" t="s">
        <v>223</v>
      </c>
    </row>
  </sheetData>
  <sheetProtection password="C620"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30"/>
  <sheetViews>
    <sheetView zoomScalePageLayoutView="0" workbookViewId="0" topLeftCell="C1">
      <selection activeCell="C1" sqref="A1:IV16384"/>
    </sheetView>
  </sheetViews>
  <sheetFormatPr defaultColWidth="9.140625" defaultRowHeight="12.75"/>
  <cols>
    <col min="1" max="1" width="36.00390625" style="0" hidden="1" customWidth="1"/>
    <col min="2" max="2" width="9.140625" style="89" hidden="1" customWidth="1"/>
  </cols>
  <sheetData>
    <row r="1" ht="12.75">
      <c r="B1" s="89">
        <v>16</v>
      </c>
    </row>
    <row r="2" ht="12.75">
      <c r="B2" s="89" t="s">
        <v>31</v>
      </c>
    </row>
    <row r="3" ht="12.75">
      <c r="B3" s="88">
        <f>B30</f>
        <v>0</v>
      </c>
    </row>
    <row r="4" ht="12.75">
      <c r="B4" s="87"/>
    </row>
    <row r="5" ht="12.75">
      <c r="B5" s="87"/>
    </row>
    <row r="6" ht="12.75">
      <c r="B6" s="87"/>
    </row>
    <row r="7" spans="1:2" ht="12.75">
      <c r="A7" s="85" t="s">
        <v>3</v>
      </c>
      <c r="B7" s="87"/>
    </row>
    <row r="8" spans="1:2" ht="12.75">
      <c r="A8" s="85" t="s">
        <v>1</v>
      </c>
      <c r="B8" s="87" t="b">
        <f>AND(Application!D84&gt;0,Application!D85&gt;0,Application!D86&gt;0,Application!D87&gt;0)</f>
        <v>0</v>
      </c>
    </row>
    <row r="9" spans="1:2" ht="12.75">
      <c r="A9" s="85" t="s">
        <v>0</v>
      </c>
      <c r="B9" s="87">
        <f>IF(Application!D88&lt;0.1,0,1)</f>
        <v>0</v>
      </c>
    </row>
    <row r="10" spans="1:2" ht="12.75">
      <c r="A10" s="85" t="s">
        <v>2</v>
      </c>
      <c r="B10" s="88" t="str">
        <f>IF(Application!E89&gt;Application!D88,"TRUE","FALSE")</f>
        <v>FALSE</v>
      </c>
    </row>
    <row r="11" spans="1:2" ht="12.75">
      <c r="A11" s="86"/>
      <c r="B11" s="87"/>
    </row>
    <row r="12" spans="1:2" ht="12.75">
      <c r="A12" s="85" t="s">
        <v>7</v>
      </c>
      <c r="B12" s="87"/>
    </row>
    <row r="13" spans="1:2" ht="12.75">
      <c r="A13" s="85" t="s">
        <v>1</v>
      </c>
      <c r="B13" s="87" t="b">
        <f>AND(Application!D90&gt;0,Application!D91&gt;0,Application!D92&gt;0,Application!D93&gt;0)</f>
        <v>0</v>
      </c>
    </row>
    <row r="14" spans="1:2" ht="12.75">
      <c r="A14" s="85" t="s">
        <v>0</v>
      </c>
      <c r="B14" s="87">
        <f>IF(Application!D94&lt;0.1,0,1)</f>
        <v>0</v>
      </c>
    </row>
    <row r="15" spans="1:2" ht="12.75">
      <c r="A15" s="85" t="s">
        <v>2</v>
      </c>
      <c r="B15" s="88" t="str">
        <f>IF(Application!E95&gt;Application!D94,"TRUE","FALSE")</f>
        <v>FALSE</v>
      </c>
    </row>
    <row r="16" spans="1:2" ht="12.75">
      <c r="A16" s="86"/>
      <c r="B16" s="87"/>
    </row>
    <row r="17" spans="1:2" ht="12.75">
      <c r="A17" s="86"/>
      <c r="B17" s="87"/>
    </row>
    <row r="18" spans="1:2" ht="12.75">
      <c r="A18" s="85" t="s">
        <v>3</v>
      </c>
      <c r="B18" s="87"/>
    </row>
    <row r="19" spans="1:2" ht="12.75">
      <c r="A19" s="85" t="s">
        <v>4</v>
      </c>
      <c r="B19" s="87">
        <f>IF(B$8=TRUE,IF(B$9=0,IF(Application!E$89&gt;Application!D$88,ROUND(Application!E$89,2),0),0),0)</f>
        <v>0</v>
      </c>
    </row>
    <row r="20" spans="1:2" ht="12.75">
      <c r="A20" s="85" t="s">
        <v>5</v>
      </c>
      <c r="B20" s="87">
        <f>IF(B$8=FALSE,IF(B$9=1,IF(Application!E$89&lt;Application!D$88,ROUND(Application!D$88,2),0),0),0)</f>
        <v>0</v>
      </c>
    </row>
    <row r="21" spans="1:2" ht="12.75">
      <c r="A21" s="85" t="s">
        <v>6</v>
      </c>
      <c r="B21" s="87">
        <f>IF(B$8=TRUE,IF(Application!E$89&gt;Application!D$88,ROUND(Application!E$89,2),0),0)</f>
        <v>0</v>
      </c>
    </row>
    <row r="22" spans="1:2" ht="12.75">
      <c r="A22" s="85" t="s">
        <v>9</v>
      </c>
      <c r="B22" s="87">
        <f>IF(B$8=TRUE,IF(Application!E$89&lt;Application!D$88,ROUND(Application!D$88,2),0),0)</f>
        <v>0</v>
      </c>
    </row>
    <row r="23" spans="1:2" ht="12.75">
      <c r="A23" s="86"/>
      <c r="B23" s="87"/>
    </row>
    <row r="24" spans="1:2" ht="12.75">
      <c r="A24" s="85" t="s">
        <v>7</v>
      </c>
      <c r="B24" s="87"/>
    </row>
    <row r="25" spans="1:2" ht="12.75">
      <c r="A25" s="85" t="s">
        <v>4</v>
      </c>
      <c r="B25" s="87">
        <f>IF(B$13=TRUE,IF(B$14=0,IF(Application!E$95&gt;Application!D$94,ROUND(Application!E$95,2),0),0),0)</f>
        <v>0</v>
      </c>
    </row>
    <row r="26" spans="1:2" ht="12.75">
      <c r="A26" s="85" t="s">
        <v>5</v>
      </c>
      <c r="B26" s="87">
        <f>IF(B$13=FALSE,IF(B$14=1,IF(Application!E$95&lt;Application!D$94,ROUND(Application!D$94,2),0),0),0)</f>
        <v>0</v>
      </c>
    </row>
    <row r="27" spans="1:2" ht="12.75">
      <c r="A27" s="85" t="s">
        <v>6</v>
      </c>
      <c r="B27" s="87">
        <f>IF(B$13=TRUE,IF(Application!E$95&gt;Application!D$94,ROUND(Application!E$95,2),0),0)</f>
        <v>0</v>
      </c>
    </row>
    <row r="28" spans="1:2" ht="12.75">
      <c r="A28" s="85" t="s">
        <v>9</v>
      </c>
      <c r="B28" s="87">
        <f>IF(B$8=TRUE,IF(Application!E$95&lt;Application!D$94,ROUND(Application!D$94,2),0),0)</f>
        <v>0</v>
      </c>
    </row>
    <row r="29" spans="1:2" ht="12.75">
      <c r="A29" s="86"/>
      <c r="B29" s="87"/>
    </row>
    <row r="30" spans="1:2" ht="12.75">
      <c r="A30" s="85" t="s">
        <v>8</v>
      </c>
      <c r="B30" s="87">
        <f>MAX(B19:B28)</f>
        <v>0</v>
      </c>
    </row>
  </sheetData>
  <sheetProtection password="C620"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Siglingasamband Íslands</cp:lastModifiedBy>
  <cp:lastPrinted>2009-11-13T14:12:27Z</cp:lastPrinted>
  <dcterms:created xsi:type="dcterms:W3CDTF">2004-12-02T15:00:21Z</dcterms:created>
  <dcterms:modified xsi:type="dcterms:W3CDTF">2016-03-14T14:36:51Z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